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christian/Snooker/vonG5/"/>
    </mc:Choice>
  </mc:AlternateContent>
  <xr:revisionPtr revIDLastSave="0" documentId="13_ncr:1_{8628C563-526E-BC43-B86D-E05AE8FFCE1E}" xr6:coauthVersionLast="45" xr6:coauthVersionMax="45" xr10:uidLastSave="{00000000-0000-0000-0000-000000000000}"/>
  <bookViews>
    <workbookView showHorizontalScroll="0" xWindow="780" yWindow="460" windowWidth="39720" windowHeight="22580" xr2:uid="{00000000-000D-0000-FFFF-FFFF00000000}"/>
  </bookViews>
  <sheets>
    <sheet name="Turnierprotokoll" sheetId="1" r:id="rId1"/>
    <sheet name="infos für richtige Meldung" sheetId="7" r:id="rId2"/>
    <sheet name="Vereine" sheetId="11" r:id="rId3"/>
    <sheet name="Abgabentabelle" sheetId="10" r:id="rId4"/>
    <sheet name="Tageslizenz Meldungen" sheetId="12" r:id="rId5"/>
    <sheet name="Jahreslizenz Meldungen" sheetId="13" r:id="rId6"/>
    <sheet name="Leitfaden zum Ausfüllen" sheetId="15" r:id="rId7"/>
  </sheets>
  <externalReferences>
    <externalReference r:id="rId8"/>
  </externalReferences>
  <definedNames>
    <definedName name="_xlnm._FilterDatabase" localSheetId="5" hidden="1">'Jahreslizenz Meldungen'!$H$34:$H$34</definedName>
    <definedName name="_xlnm._FilterDatabase" localSheetId="6" hidden="1">'Leitfaden zum Ausfüllen'!$H$34:$H$34</definedName>
    <definedName name="_xlnm._FilterDatabase" localSheetId="4" hidden="1">'Tageslizenz Meldungen'!$H$34:$H$34</definedName>
    <definedName name="_xlnm._FilterDatabase" localSheetId="0" hidden="1">Turnierprotokoll!$B$15:$D$15</definedName>
    <definedName name="_xlnm._FilterDatabase" localSheetId="2" hidden="1">Vereine!$A$5:$I$34</definedName>
    <definedName name="_xlnm.Recorder">#REF!</definedName>
    <definedName name="_xlnm.Print_Area" localSheetId="3">Abgabentabelle!$A$1:$I$31</definedName>
    <definedName name="_xlnm.Print_Area" localSheetId="5">'Jahreslizenz Meldungen'!$A$1:$J$25</definedName>
    <definedName name="_xlnm.Print_Area" localSheetId="6">'Leitfaden zum Ausfüllen'!$A$1:$J$25</definedName>
    <definedName name="_xlnm.Print_Area" localSheetId="4">'Tageslizenz Meldungen'!$A$1:$J$25</definedName>
    <definedName name="_xlnm.Print_Area" localSheetId="0">Turnierprotokoll!$A$3:$J$99</definedName>
    <definedName name="_xlnm.Print_Area" localSheetId="2">Vereine!$A$1:$I$34</definedName>
    <definedName name="_xlnm.Print_Titles" localSheetId="2">Vereine!$5:$5</definedName>
    <definedName name="Ranglistenpunkte20072008">#REF!</definedName>
    <definedName name="RundeSpielen" localSheetId="5">[1]Turnierdaten!#REF!</definedName>
    <definedName name="RundeSpielen" localSheetId="6">[1]Turnierdaten!#REF!</definedName>
    <definedName name="RundeSpielen">[1]Turnierdaten!#REF!</definedName>
    <definedName name="Verein">Vereine!$B$6:$B$29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E59" i="1"/>
  <c r="E60" i="1"/>
  <c r="A13" i="10"/>
  <c r="A14" i="10"/>
  <c r="A15" i="10"/>
  <c r="A16" i="10"/>
  <c r="A17" i="10"/>
  <c r="M21" i="1"/>
  <c r="I53" i="1"/>
  <c r="F59" i="1"/>
  <c r="F60" i="1"/>
  <c r="H72" i="1"/>
  <c r="H73" i="1"/>
  <c r="H75" i="1"/>
  <c r="H76" i="1"/>
  <c r="J83" i="1"/>
  <c r="J60" i="1"/>
  <c r="J59" i="1"/>
  <c r="J78" i="1"/>
  <c r="C70" i="1"/>
  <c r="A18" i="10"/>
  <c r="A19" i="10"/>
  <c r="A20" i="10"/>
  <c r="A21" i="10"/>
  <c r="A22" i="10"/>
  <c r="A23" i="11"/>
  <c r="A24" i="11"/>
  <c r="A25" i="11"/>
  <c r="A26" i="11"/>
  <c r="A27" i="11"/>
  <c r="A28" i="11"/>
  <c r="A29" i="11"/>
  <c r="A30" i="11"/>
  <c r="A31" i="11"/>
  <c r="A32" i="11"/>
  <c r="A33" i="11"/>
  <c r="A34" i="11"/>
  <c r="B11" i="1"/>
  <c r="B15" i="1"/>
  <c r="J11" i="1"/>
  <c r="J13" i="1"/>
  <c r="B13" i="1"/>
  <c r="G70" i="1"/>
  <c r="F51" i="1"/>
  <c r="B23" i="1"/>
  <c r="H53" i="1"/>
  <c r="E96" i="1"/>
  <c r="F70" i="1"/>
  <c r="C48" i="1"/>
  <c r="J51" i="1"/>
  <c r="J72" i="1"/>
  <c r="F53" i="1"/>
  <c r="J75" i="1"/>
  <c r="J73" i="1"/>
  <c r="J62" i="1"/>
  <c r="J53" i="1"/>
  <c r="J70" i="1"/>
  <c r="J76" i="1"/>
  <c r="J55" i="1"/>
  <c r="J61" i="1"/>
  <c r="E70" i="1"/>
  <c r="J63" i="1"/>
  <c r="J79" i="1"/>
  <c r="E97" i="1"/>
  <c r="E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</author>
  </authors>
  <commentList>
    <comment ref="E59" authorId="0" shapeId="0" xr:uid="{00000000-0006-0000-0000-000001000000}">
      <text>
        <r>
          <rPr>
            <sz val="9"/>
            <color indexed="81"/>
            <rFont val="Arial"/>
            <family val="2"/>
          </rPr>
          <t>Bitte Daten im Blatt 
"Jahreslizenz Meldungen" eintragen</t>
        </r>
      </text>
    </comment>
    <comment ref="E60" authorId="0" shapeId="0" xr:uid="{00000000-0006-0000-0000-000002000000}">
      <text>
        <r>
          <rPr>
            <sz val="9"/>
            <color indexed="81"/>
            <rFont val="Arial"/>
            <family val="2"/>
          </rPr>
          <t>Bitte Daten im Blatt 
"Tageslizenz Meldungen" eintragen</t>
        </r>
      </text>
    </comment>
  </commentList>
</comments>
</file>

<file path=xl/sharedStrings.xml><?xml version="1.0" encoding="utf-8"?>
<sst xmlns="http://schemas.openxmlformats.org/spreadsheetml/2006/main" count="405" uniqueCount="259">
  <si>
    <t>Für dieses ÖSBV-Turnier ist somit der Betrag von</t>
  </si>
  <si>
    <t>SCHIEDSRICHTER</t>
  </si>
  <si>
    <t>Name</t>
  </si>
  <si>
    <t>BSVB</t>
  </si>
  <si>
    <t>Billard-Sportverein Baden</t>
  </si>
  <si>
    <t>2500 Baden, Helenenstraße 40</t>
  </si>
  <si>
    <t>Christopher Posch</t>
  </si>
  <si>
    <t>nur für GP, ABL, ÖSM und ÖM / Highbreak ≥ 50</t>
  </si>
  <si>
    <t>Fotos</t>
  </si>
  <si>
    <t>Datum</t>
  </si>
  <si>
    <t>CHO</t>
  </si>
  <si>
    <t>Einnahmen:</t>
  </si>
  <si>
    <t>Abgaben an den ÖSBV:</t>
  </si>
  <si>
    <t>Art</t>
  </si>
  <si>
    <t>Anzahl</t>
  </si>
  <si>
    <t>Einzelbetrag</t>
  </si>
  <si>
    <t>Allgemeine Gebühren</t>
  </si>
  <si>
    <t>*</t>
  </si>
  <si>
    <t>Spielort</t>
  </si>
  <si>
    <t>Tische</t>
  </si>
  <si>
    <t>Beginnzeit</t>
  </si>
  <si>
    <t>Mitte</t>
  </si>
  <si>
    <t>---</t>
  </si>
  <si>
    <t>Süd</t>
  </si>
  <si>
    <t>1.LSV</t>
  </si>
  <si>
    <t>Der Ersteller dieser Lizenzsammelliste bestätigt, dass die genannten Personen die Angaben persönlich gemacht haben und über die Punkte 1 und 2 informiert wurden.</t>
  </si>
  <si>
    <t>Nenngeld</t>
  </si>
  <si>
    <t>Lizenzgebühren</t>
  </si>
  <si>
    <t>U21</t>
  </si>
  <si>
    <t>Einzellizenz (€ 50,-)</t>
  </si>
  <si>
    <t>PBSCE</t>
  </si>
  <si>
    <t>Pot Black Snooker Club Eisenerz</t>
  </si>
  <si>
    <t>8790 Eisenerz, Bahnhofstraße 4</t>
  </si>
  <si>
    <t>Michael Feyrer</t>
  </si>
  <si>
    <t>Century Snooker Club</t>
  </si>
  <si>
    <t>8051 Graz, Plabutscher Straße 63</t>
  </si>
  <si>
    <t>Michael Peyr</t>
  </si>
  <si>
    <t>Nr</t>
  </si>
  <si>
    <t>Snock</t>
  </si>
  <si>
    <t>HSV-KM</t>
  </si>
  <si>
    <t>Heeres-Sportverein Krems-Mautern</t>
  </si>
  <si>
    <t>Jimmy Riml</t>
  </si>
  <si>
    <t>ABC</t>
  </si>
  <si>
    <t>Vor- und Zuname der(s) Spieler(s)</t>
  </si>
  <si>
    <t>Auszahlungsbetrag pro Punkt</t>
  </si>
  <si>
    <t>Damen</t>
  </si>
  <si>
    <t xml:space="preserve">Break   </t>
  </si>
  <si>
    <t>Jahreslizenz Meldungen</t>
  </si>
  <si>
    <t>Eisenstädter Snooker Club</t>
  </si>
  <si>
    <t>Betrag wird von ÖSBV</t>
  </si>
  <si>
    <t>Daniel Dellarich</t>
  </si>
  <si>
    <t>FBC</t>
  </si>
  <si>
    <t>Favoritner Billiards Club</t>
  </si>
  <si>
    <t>FRSCA</t>
  </si>
  <si>
    <t>Andreas Jurdak</t>
  </si>
  <si>
    <t>Manuel Pomwenger</t>
  </si>
  <si>
    <t>CSW</t>
  </si>
  <si>
    <t>Chicago Snooker Club Wolfsberg</t>
  </si>
  <si>
    <t>9400 Wolfsberg, Lagerstraße 3</t>
  </si>
  <si>
    <t>6890 Lustenau, Im Mähdle 40</t>
  </si>
  <si>
    <t>Dominik Petzold</t>
  </si>
  <si>
    <t>Adresse (Straße)</t>
  </si>
  <si>
    <t>(kurz)</t>
  </si>
  <si>
    <t>5020 Salzburg, Gewerbehofstraße 20 (BSLZ Salzburg)</t>
  </si>
  <si>
    <t>1140 Wien, Hütteldorfer Straße 156–158/Passage (BLZ Wien)</t>
  </si>
  <si>
    <t>7000 Eisenstadt, Ruster Straße 85 (Eisenstädter Billardclub)</t>
  </si>
  <si>
    <t>The Royal Snooker Club Lustenau</t>
  </si>
  <si>
    <t xml:space="preserve">First Royal Snooker Club Austria </t>
  </si>
  <si>
    <t>Ost</t>
  </si>
  <si>
    <t>15 Reds Köö Wien Snooker Club</t>
  </si>
  <si>
    <t>1070 Wien, Kirchengasse 41 (Köö 7)</t>
  </si>
  <si>
    <t>BULLS</t>
  </si>
  <si>
    <t>Vereinslizenz (€ 15,-)</t>
  </si>
  <si>
    <t>Upgrate GL --&gt; EL (€ 45,-)</t>
  </si>
  <si>
    <t>davon krank</t>
  </si>
  <si>
    <t>davon krank unter 21 Jahren</t>
  </si>
  <si>
    <t>Überweisungsbetrag:</t>
  </si>
  <si>
    <t>Kontoverbindung des ÖSBV</t>
  </si>
  <si>
    <t>15REDS</t>
  </si>
  <si>
    <t>TSG</t>
  </si>
  <si>
    <t>PSSC</t>
  </si>
  <si>
    <t>ASKÖ Paul Schopf SNOOKER Club/Trainingszentrum</t>
  </si>
  <si>
    <t>4600 Wels, Grüne Zeile 54</t>
  </si>
  <si>
    <t>Paul Schopf</t>
  </si>
  <si>
    <t>10:00 Uhr</t>
  </si>
  <si>
    <t>1. Linzer Snooker Verein</t>
  </si>
  <si>
    <t>Vereinsjahresabgabe</t>
  </si>
  <si>
    <t>4600 Wels, Traunpark, Adlerstraße 1/VU 05</t>
  </si>
  <si>
    <t>Vollst. Name</t>
  </si>
  <si>
    <t>Region</t>
  </si>
  <si>
    <t>Code</t>
  </si>
  <si>
    <t>CQ</t>
  </si>
  <si>
    <t>MAS</t>
  </si>
  <si>
    <t>DAM</t>
  </si>
  <si>
    <t>Turniercode</t>
  </si>
  <si>
    <t>8020 Graz, Lendplatz 40</t>
  </si>
  <si>
    <t>TRSCL</t>
  </si>
  <si>
    <t>variabel</t>
  </si>
  <si>
    <t>fix</t>
  </si>
  <si>
    <t>keine</t>
  </si>
  <si>
    <t>Reinhard Sander</t>
  </si>
  <si>
    <t>Patrick Stegmeier</t>
  </si>
  <si>
    <t>OBV</t>
  </si>
  <si>
    <t>Osttiroler Billard Verein</t>
  </si>
  <si>
    <t>9909 Leisach 96</t>
  </si>
  <si>
    <t>Thomas Girstmair</t>
  </si>
  <si>
    <t>English Billiards Landesliga</t>
  </si>
  <si>
    <t>Ja</t>
  </si>
  <si>
    <t>Nein</t>
  </si>
  <si>
    <t>Tageslizenz Meldungen</t>
  </si>
  <si>
    <t>2) der ÖSBV Namen, Staatsangehörigkeiten, Wohnorte wie auch Bildmaterial der Spieler für die Pressearbeit verwendet</t>
  </si>
  <si>
    <t>E-Mail</t>
  </si>
  <si>
    <t>Staatsbürger-
schaft</t>
  </si>
  <si>
    <t>Geb.-Datum</t>
  </si>
  <si>
    <t>SCD</t>
  </si>
  <si>
    <t>Snooker Club Diamond Kapfenberg</t>
  </si>
  <si>
    <t>Zwischensumme</t>
  </si>
  <si>
    <t>Verwendungszweck:</t>
  </si>
  <si>
    <t>Turnierabgabe</t>
  </si>
  <si>
    <t>TURNIERABGABE</t>
  </si>
  <si>
    <t>Infos für die korrekte Übermittlung
der Turnierdaten</t>
  </si>
  <si>
    <t>Challenge Süd</t>
  </si>
  <si>
    <t>Challenge West</t>
  </si>
  <si>
    <t>CHM</t>
  </si>
  <si>
    <t>CHS</t>
  </si>
  <si>
    <t>CHW</t>
  </si>
  <si>
    <t>Die ansuchenden Spieler erklären, dass sie damit einverstanden sind, dass</t>
  </si>
  <si>
    <t>Turnierleitung</t>
  </si>
  <si>
    <t>Verein</t>
  </si>
  <si>
    <t>Challenge Region</t>
  </si>
  <si>
    <t>Vollständiger Name</t>
  </si>
  <si>
    <t>Empfänger</t>
  </si>
  <si>
    <t>Bemerkungen</t>
  </si>
  <si>
    <t>Turniermappe</t>
  </si>
  <si>
    <t>folgender Mo, vormittags</t>
  </si>
  <si>
    <t>3512 Mautern, Grüner Weg 14</t>
  </si>
  <si>
    <t>Challenge Mitte</t>
  </si>
  <si>
    <t>Telefon</t>
  </si>
  <si>
    <t>TURNIERDATEN</t>
  </si>
  <si>
    <t>Lizenzen:</t>
  </si>
  <si>
    <t>Eingehobene Lizenzgebühren</t>
  </si>
  <si>
    <t>€</t>
  </si>
  <si>
    <t>SUMME</t>
  </si>
  <si>
    <t>Telefon:</t>
  </si>
  <si>
    <t>Turniernummer:</t>
  </si>
  <si>
    <t>Dokument</t>
  </si>
  <si>
    <t>Übermittlungsfrist</t>
  </si>
  <si>
    <t>nicht angetreten</t>
  </si>
  <si>
    <t>davon Teilnehmer unter 21 Jahren</t>
  </si>
  <si>
    <t>gesamt</t>
  </si>
  <si>
    <t>1) ihre Daten vom ÖSBV im Sinne seines Statuts EDV-mäßig weiterverarbeitet werden</t>
  </si>
  <si>
    <t>Abgaben und Gebühren</t>
  </si>
  <si>
    <t>Jahreslizenz</t>
  </si>
  <si>
    <t>Tageslizenz</t>
  </si>
  <si>
    <t>Turnier</t>
  </si>
  <si>
    <t>Gesamtbetrag</t>
  </si>
  <si>
    <t>ÖSBV-TURNIERPROTOKOLL</t>
  </si>
  <si>
    <t>GP</t>
  </si>
  <si>
    <t>Challenge Ost</t>
  </si>
  <si>
    <t>Upgrate GL --&gt; VL (€ 10,-)</t>
  </si>
  <si>
    <t>Ranglistenturnus lt. Turnierkalender</t>
  </si>
  <si>
    <t>1</t>
  </si>
  <si>
    <t>BESONDERE VORKOMMNISSE</t>
  </si>
  <si>
    <t>TURNIERABRECHNUNG</t>
  </si>
  <si>
    <t>Teilnehmer</t>
  </si>
  <si>
    <t>max.</t>
  </si>
  <si>
    <t>Lizenzgebühr "ÖSBV-Tageslizenz"</t>
  </si>
  <si>
    <t>Dominik Scharf</t>
  </si>
  <si>
    <t>Turnierart</t>
  </si>
  <si>
    <t>auf das Konto des ÖSBV zu überweisen.</t>
  </si>
  <si>
    <t>Turniername</t>
  </si>
  <si>
    <t>Abgabeart</t>
  </si>
  <si>
    <t>Abgabe</t>
  </si>
  <si>
    <t>Grand Prix</t>
  </si>
  <si>
    <t>Qualifier</t>
  </si>
  <si>
    <t>Masters</t>
  </si>
  <si>
    <t>Anzahl der
Teilnehmer</t>
  </si>
  <si>
    <t>Veranstalter</t>
  </si>
  <si>
    <t>Lizenzgebühr "ÖSBV-Jahreslizenz"</t>
  </si>
  <si>
    <t>office@austriansnooker.at
finanzen@austriansnooker.at
sportdirektor@austriansnooker.at</t>
  </si>
  <si>
    <t>Ort</t>
  </si>
  <si>
    <t>an Spieler überwiesen</t>
  </si>
  <si>
    <t>CSC</t>
  </si>
  <si>
    <t>West</t>
  </si>
  <si>
    <t>Jérôme Liedtke</t>
  </si>
  <si>
    <t>Art of Billiards Club</t>
  </si>
  <si>
    <t>-</t>
  </si>
  <si>
    <t>PBSSC</t>
  </si>
  <si>
    <t>8605 Kapfenberg, Werk VI, Straße 49 (Sportcafé Diamond)</t>
  </si>
  <si>
    <t>Johannes Mirnegg</t>
  </si>
  <si>
    <t>SCG</t>
  </si>
  <si>
    <t>Snooker Club Graz</t>
  </si>
  <si>
    <t>Patricks Black Seven Snooker Club</t>
  </si>
  <si>
    <t>ESC</t>
  </si>
  <si>
    <t>HSEBC</t>
  </si>
  <si>
    <t>Doppel</t>
  </si>
  <si>
    <t>(tt.mm.jjjj)</t>
  </si>
  <si>
    <t>Grundlizenz (€ 5,-)</t>
  </si>
  <si>
    <t>Heeres Snooker &amp; English Billiards Club</t>
  </si>
  <si>
    <t>The Snooker Bulls Salzburg</t>
  </si>
  <si>
    <t>6830 Rankweil, Alemannenstraße 49 (Patrick’s Rankweil)</t>
  </si>
  <si>
    <t>4030 Linz, Löwenzahnweg 9</t>
  </si>
  <si>
    <t>1.UWBC</t>
  </si>
  <si>
    <t>1. Union Wels Billiard Club</t>
  </si>
  <si>
    <t>Top Snooker Graz</t>
  </si>
  <si>
    <t>PLZ</t>
  </si>
  <si>
    <t>Simon Hämmerle</t>
  </si>
  <si>
    <t>147ers</t>
  </si>
  <si>
    <t>Snooker Club 147ers.com</t>
  </si>
  <si>
    <t>Michael Seitz</t>
  </si>
  <si>
    <t>presse@austriansnooker.at</t>
  </si>
  <si>
    <t>C6R</t>
  </si>
  <si>
    <t>Snooker Club Carinthian 6 Reds</t>
  </si>
  <si>
    <t>René Hoisl</t>
  </si>
  <si>
    <t>Daniel Zwantschko</t>
  </si>
  <si>
    <t>nicht eingenommene Beträge</t>
  </si>
  <si>
    <t>Einnahmen für den Verein</t>
  </si>
  <si>
    <t>ÖSBV</t>
  </si>
  <si>
    <t>Österreichischer Snooker- und Billiardsverband</t>
  </si>
  <si>
    <t>6020 Innsbruck, Kranebitter Allee 96 (Billard Sport Arena)</t>
  </si>
  <si>
    <t>Alois Schreibeis</t>
  </si>
  <si>
    <t>9020 Klagenfurt, Ebentaler Straße 100f</t>
  </si>
  <si>
    <t>Günther Eckhart</t>
  </si>
  <si>
    <t>U18</t>
  </si>
  <si>
    <t>PBCRE</t>
  </si>
  <si>
    <t>PBC Room Eight</t>
  </si>
  <si>
    <t>9500 Villach, Friedensstraße 11</t>
  </si>
  <si>
    <t>Rick Kraaijeveld</t>
  </si>
  <si>
    <t>Christian Hochmayer</t>
  </si>
  <si>
    <t>SCL</t>
  </si>
  <si>
    <t>Snooker Club Leibnitz</t>
  </si>
  <si>
    <t>8435 Leibnitz, Aflenzer Straße 5</t>
  </si>
  <si>
    <t>Thomas Herg</t>
  </si>
  <si>
    <t>SCM</t>
  </si>
  <si>
    <t>Snooker Club Maximum</t>
  </si>
  <si>
    <t>8430 Leibnitz, Grazer Straße 101</t>
  </si>
  <si>
    <t>Gerald Jaunik</t>
  </si>
  <si>
    <r>
      <t>GP, ABL</t>
    </r>
    <r>
      <rPr>
        <sz val="10"/>
        <rFont val="Arial"/>
        <family val="2"/>
      </rPr>
      <t xml:space="preserve"> &amp; Ö(S)M: Highest Break ≥ 50</t>
    </r>
  </si>
  <si>
    <t>ABL</t>
  </si>
  <si>
    <t>ÖSBV 2021</t>
  </si>
  <si>
    <t>ab 1. 1. 2021</t>
  </si>
  <si>
    <t>** Nenngeld pro Person</t>
  </si>
  <si>
    <t>U18/U21
Rabatt in %</t>
  </si>
  <si>
    <t>Snooker Club Mostviertel</t>
  </si>
  <si>
    <t>3250 Wieselburg, Grestner Straße 1</t>
  </si>
  <si>
    <t>SCAH</t>
  </si>
  <si>
    <t>Snookerclub AtCal Heidenreichstein</t>
  </si>
  <si>
    <t>3860 Heidenreichstein, Jägergasse 7</t>
  </si>
  <si>
    <t>Elisabeth Kaschmitter</t>
  </si>
  <si>
    <t>SportdirektorIn</t>
  </si>
  <si>
    <t>TurnierleiterIn</t>
  </si>
  <si>
    <t>Erste Bank, IBAN: AT05 2011 1844 3869 0000; BIC: GIBAATWWXXX</t>
  </si>
  <si>
    <t>1210 Wien, Seyringer Straße 6–8, Top 4 (Hit &amp; Hope Sports Bar)</t>
  </si>
  <si>
    <t>Benjamin Gleissner</t>
  </si>
  <si>
    <t>DOP</t>
  </si>
  <si>
    <t>**</t>
  </si>
  <si>
    <t>Saison 2022</t>
  </si>
  <si>
    <t>Version: 2022_v1       © Trinisoft</t>
  </si>
  <si>
    <t>Mathias Kopf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</si>
</sst>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€&quot;\ #,##0.00;[Red]\-&quot;€&quot;\ #,##0.00"/>
    <numFmt numFmtId="165" formatCode="&quot;€&quot;\ #,##0.00"/>
    <numFmt numFmtId="166" formatCode="#,##0.00_ ;[Red]\-#,##0.00\ "/>
    <numFmt numFmtId="167" formatCode="hh:mm&quot; Uhr&quot;;@"/>
    <numFmt numFmtId="168" formatCode="_-* #,##0.00\ [$€-1]_-;\-* #,##0.00\ [$€-1]_-;_-* &quot;-&quot;??\ [$€-1]_-"/>
    <numFmt numFmtId="169" formatCode="\-\ 0.00"/>
    <numFmt numFmtId="170" formatCode="&quot;bis &quot;General"/>
    <numFmt numFmtId="171" formatCode="General\ &quot;%&quot;"/>
    <numFmt numFmtId="172" formatCode="#,##0_ ;[Red]\-#,##0\ "/>
    <numFmt numFmtId="173" formatCode="&quot;≥&quot;\ General"/>
  </numFmts>
  <fonts count="52" x14ac:knownFonts="1">
    <font>
      <sz val="10"/>
      <name val="Arial"/>
    </font>
    <font>
      <sz val="8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17"/>
      <name val="Arial"/>
      <family val="2"/>
    </font>
    <font>
      <i/>
      <sz val="10"/>
      <name val="Arial"/>
      <family val="2"/>
    </font>
    <font>
      <b/>
      <sz val="24"/>
      <color indexed="17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7"/>
      <name val="Arial Narrow"/>
      <family val="2"/>
    </font>
    <font>
      <sz val="8"/>
      <color indexed="9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indexed="12"/>
      <name val="Arial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</borders>
  <cellStyleXfs count="25">
    <xf numFmtId="0" fontId="0" fillId="0" borderId="0"/>
    <xf numFmtId="168" fontId="1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1" fontId="1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4">
    <xf numFmtId="0" fontId="0" fillId="0" borderId="0" xfId="0"/>
    <xf numFmtId="0" fontId="9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165" fontId="0" fillId="0" borderId="0" xfId="0" applyNumberFormat="1" applyProtection="1"/>
    <xf numFmtId="0" fontId="6" fillId="0" borderId="0" xfId="0" applyFont="1" applyAlignment="1" applyProtection="1">
      <alignment horizontal="right"/>
    </xf>
    <xf numFmtId="165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165" fontId="0" fillId="0" borderId="0" xfId="0" applyNumberFormat="1" applyFill="1" applyProtection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4" fillId="0" borderId="0" xfId="2" applyAlignment="1" applyProtection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 applyProtection="1">
      <alignment horizontal="left"/>
    </xf>
    <xf numFmtId="0" fontId="6" fillId="0" borderId="0" xfId="0" applyFont="1"/>
    <xf numFmtId="0" fontId="11" fillId="0" borderId="0" xfId="0" applyFont="1" applyFill="1" applyProtection="1"/>
    <xf numFmtId="0" fontId="11" fillId="0" borderId="0" xfId="0" applyFont="1" applyProtection="1"/>
    <xf numFmtId="0" fontId="17" fillId="0" borderId="0" xfId="0" applyFont="1"/>
    <xf numFmtId="0" fontId="17" fillId="0" borderId="0" xfId="4"/>
    <xf numFmtId="0" fontId="17" fillId="0" borderId="0" xfId="4" applyAlignment="1">
      <alignment horizontal="center"/>
    </xf>
    <xf numFmtId="0" fontId="17" fillId="0" borderId="0" xfId="4" applyAlignment="1">
      <alignment horizontal="left"/>
    </xf>
    <xf numFmtId="0" fontId="20" fillId="0" borderId="0" xfId="4" applyFont="1" applyAlignment="1">
      <alignment horizontal="left"/>
    </xf>
    <xf numFmtId="0" fontId="21" fillId="3" borderId="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0" borderId="0" xfId="4" applyFont="1"/>
    <xf numFmtId="0" fontId="20" fillId="0" borderId="2" xfId="4" applyFont="1" applyBorder="1" applyAlignment="1">
      <alignment horizontal="center"/>
    </xf>
    <xf numFmtId="0" fontId="17" fillId="0" borderId="0" xfId="4" applyFont="1"/>
    <xf numFmtId="0" fontId="20" fillId="0" borderId="0" xfId="4" applyFont="1" applyAlignment="1">
      <alignment horizontal="center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Alignment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right"/>
    </xf>
    <xf numFmtId="0" fontId="7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0" fillId="4" borderId="2" xfId="0" applyFill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5" xfId="0" applyFill="1" applyBorder="1" applyProtection="1"/>
    <xf numFmtId="165" fontId="6" fillId="5" borderId="0" xfId="0" quotePrefix="1" applyNumberFormat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horizontal="left" vertical="top" wrapText="1"/>
    </xf>
    <xf numFmtId="0" fontId="6" fillId="5" borderId="5" xfId="0" quotePrefix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vertical="top" wrapText="1"/>
    </xf>
    <xf numFmtId="0" fontId="6" fillId="5" borderId="5" xfId="0" quotePrefix="1" applyFont="1" applyFill="1" applyBorder="1" applyAlignment="1" applyProtection="1">
      <alignment vertical="top" wrapText="1"/>
    </xf>
    <xf numFmtId="165" fontId="6" fillId="5" borderId="1" xfId="0" quotePrefix="1" applyNumberFormat="1" applyFont="1" applyFill="1" applyBorder="1" applyAlignment="1" applyProtection="1">
      <alignment horizontal="left" vertical="top" wrapText="1"/>
    </xf>
    <xf numFmtId="0" fontId="6" fillId="5" borderId="1" xfId="0" quotePrefix="1" applyFont="1" applyFill="1" applyBorder="1" applyAlignment="1" applyProtection="1">
      <alignment vertical="top" wrapText="1"/>
    </xf>
    <xf numFmtId="0" fontId="6" fillId="5" borderId="6" xfId="0" quotePrefix="1" applyFont="1" applyFill="1" applyBorder="1" applyAlignment="1" applyProtection="1">
      <alignment vertical="top" wrapText="1"/>
    </xf>
    <xf numFmtId="165" fontId="6" fillId="5" borderId="2" xfId="0" applyNumberFormat="1" applyFont="1" applyFill="1" applyBorder="1" applyAlignment="1" applyProtection="1">
      <alignment horizontal="center"/>
    </xf>
    <xf numFmtId="0" fontId="17" fillId="6" borderId="2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4" fontId="17" fillId="6" borderId="2" xfId="0" applyNumberFormat="1" applyFont="1" applyFill="1" applyBorder="1" applyAlignment="1" applyProtection="1">
      <alignment horizontal="center"/>
      <protection locked="0"/>
    </xf>
    <xf numFmtId="0" fontId="17" fillId="0" borderId="2" xfId="4" applyFill="1" applyBorder="1" applyAlignment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9" fontId="0" fillId="0" borderId="0" xfId="0" applyNumberFormat="1" applyProtection="1"/>
    <xf numFmtId="0" fontId="2" fillId="0" borderId="0" xfId="0" applyFont="1" applyAlignment="1" applyProtection="1">
      <alignment horizontal="left"/>
    </xf>
    <xf numFmtId="167" fontId="22" fillId="0" borderId="2" xfId="5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Alignment="1"/>
    <xf numFmtId="0" fontId="2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/>
    <xf numFmtId="0" fontId="27" fillId="0" borderId="0" xfId="0" applyFont="1" applyFill="1" applyProtection="1"/>
    <xf numFmtId="0" fontId="29" fillId="0" borderId="0" xfId="0" applyFont="1" applyFill="1" applyAlignment="1" applyProtection="1">
      <alignment horizontal="left" wrapText="1"/>
    </xf>
    <xf numFmtId="0" fontId="5" fillId="0" borderId="0" xfId="0" applyFont="1" applyFill="1" applyBorder="1" applyProtection="1"/>
    <xf numFmtId="0" fontId="30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/>
    <xf numFmtId="0" fontId="1" fillId="0" borderId="0" xfId="0" applyFont="1" applyFill="1" applyAlignment="1" applyProtection="1"/>
    <xf numFmtId="0" fontId="27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 applyProtection="1">
      <alignment horizontal="left"/>
    </xf>
    <xf numFmtId="165" fontId="3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2" xfId="2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14" fontId="3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2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14" fontId="34" fillId="7" borderId="2" xfId="0" applyNumberFormat="1" applyFont="1" applyFill="1" applyBorder="1" applyAlignment="1" applyProtection="1">
      <alignment horizontal="left" vertical="center" shrinkToFit="1"/>
      <protection locked="0"/>
    </xf>
    <xf numFmtId="0" fontId="35" fillId="7" borderId="2" xfId="2" applyFont="1" applyFill="1" applyBorder="1" applyAlignment="1" applyProtection="1">
      <alignment horizontal="left" vertical="center" shrinkToFit="1"/>
      <protection locked="0"/>
    </xf>
    <xf numFmtId="0" fontId="36" fillId="7" borderId="2" xfId="2" applyFont="1" applyFill="1" applyBorder="1" applyAlignment="1" applyProtection="1">
      <alignment horizontal="left" vertical="center" shrinkToFit="1"/>
      <protection locked="0"/>
    </xf>
    <xf numFmtId="0" fontId="36" fillId="0" borderId="2" xfId="2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center"/>
    </xf>
    <xf numFmtId="0" fontId="37" fillId="2" borderId="8" xfId="0" applyFont="1" applyFill="1" applyBorder="1" applyAlignment="1" applyProtection="1">
      <alignment horizontal="center"/>
    </xf>
    <xf numFmtId="0" fontId="37" fillId="2" borderId="1" xfId="0" applyFont="1" applyFill="1" applyBorder="1" applyAlignment="1" applyProtection="1">
      <alignment horizontal="center"/>
    </xf>
    <xf numFmtId="0" fontId="37" fillId="2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40" fillId="0" borderId="0" xfId="0" applyFont="1"/>
    <xf numFmtId="0" fontId="41" fillId="0" borderId="0" xfId="2" applyFont="1" applyAlignment="1" applyProtection="1">
      <alignment horizontal="center" wrapText="1"/>
    </xf>
    <xf numFmtId="0" fontId="41" fillId="0" borderId="0" xfId="2" applyFont="1" applyAlignment="1" applyProtection="1">
      <alignment horizontal="center"/>
    </xf>
    <xf numFmtId="0" fontId="38" fillId="0" borderId="0" xfId="0" applyFont="1" applyAlignment="1">
      <alignment horizontal="center"/>
    </xf>
    <xf numFmtId="165" fontId="0" fillId="0" borderId="10" xfId="0" applyNumberFormat="1" applyBorder="1" applyProtection="1"/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Border="1" applyProtection="1"/>
    <xf numFmtId="165" fontId="0" fillId="0" borderId="0" xfId="0" applyNumberFormat="1" applyBorder="1" applyProtection="1"/>
    <xf numFmtId="171" fontId="43" fillId="0" borderId="0" xfId="0" applyNumberFormat="1" applyFont="1" applyFill="1" applyAlignment="1" applyProtection="1">
      <alignment horizontal="center"/>
    </xf>
    <xf numFmtId="0" fontId="43" fillId="0" borderId="0" xfId="0" applyFont="1" applyProtection="1"/>
    <xf numFmtId="0" fontId="43" fillId="4" borderId="2" xfId="0" applyNumberFormat="1" applyFont="1" applyFill="1" applyBorder="1" applyAlignment="1" applyProtection="1">
      <alignment horizontal="center"/>
    </xf>
    <xf numFmtId="0" fontId="1" fillId="0" borderId="3" xfId="4" applyFont="1" applyBorder="1"/>
    <xf numFmtId="0" fontId="45" fillId="9" borderId="0" xfId="0" applyFont="1" applyFill="1" applyAlignment="1" applyProtection="1">
      <alignment horizontal="center"/>
    </xf>
    <xf numFmtId="49" fontId="44" fillId="6" borderId="2" xfId="0" applyNumberFormat="1" applyFon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</xf>
    <xf numFmtId="0" fontId="0" fillId="0" borderId="0" xfId="0" applyFont="1" applyProtection="1"/>
    <xf numFmtId="9" fontId="0" fillId="0" borderId="0" xfId="0" applyNumberFormat="1" applyFont="1" applyProtection="1"/>
    <xf numFmtId="0" fontId="47" fillId="0" borderId="0" xfId="0" applyFont="1" applyFill="1" applyAlignment="1" applyProtection="1">
      <alignment vertical="top"/>
    </xf>
    <xf numFmtId="0" fontId="46" fillId="0" borderId="0" xfId="0" applyFont="1" applyAlignment="1" applyProtection="1">
      <alignment horizontal="right"/>
    </xf>
    <xf numFmtId="0" fontId="27" fillId="10" borderId="5" xfId="0" applyFont="1" applyFill="1" applyBorder="1" applyAlignment="1" applyProtection="1">
      <alignment shrinkToFit="1"/>
    </xf>
    <xf numFmtId="0" fontId="27" fillId="10" borderId="6" xfId="0" applyFont="1" applyFill="1" applyBorder="1" applyAlignment="1" applyProtection="1">
      <alignment shrinkToFit="1"/>
    </xf>
    <xf numFmtId="0" fontId="47" fillId="0" borderId="0" xfId="0" applyFont="1" applyFill="1" applyProtection="1"/>
    <xf numFmtId="0" fontId="0" fillId="0" borderId="0" xfId="0" applyAlignment="1" applyProtection="1">
      <alignment vertical="top"/>
    </xf>
    <xf numFmtId="0" fontId="0" fillId="6" borderId="2" xfId="0" applyFill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17" fillId="0" borderId="0" xfId="0" applyFont="1" applyAlignment="1" applyProtection="1">
      <alignment horizontal="center" vertical="top"/>
    </xf>
    <xf numFmtId="166" fontId="16" fillId="6" borderId="2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Protection="1"/>
    <xf numFmtId="0" fontId="19" fillId="0" borderId="0" xfId="0" applyFont="1" applyProtection="1"/>
    <xf numFmtId="0" fontId="19" fillId="0" borderId="0" xfId="3" applyFont="1" applyProtection="1"/>
    <xf numFmtId="0" fontId="17" fillId="0" borderId="0" xfId="3" applyFont="1" applyProtection="1"/>
    <xf numFmtId="0" fontId="16" fillId="8" borderId="2" xfId="3" applyFont="1" applyFill="1" applyBorder="1" applyAlignment="1" applyProtection="1">
      <alignment horizontal="left"/>
    </xf>
    <xf numFmtId="0" fontId="16" fillId="8" borderId="2" xfId="3" applyFont="1" applyFill="1" applyBorder="1" applyProtection="1"/>
    <xf numFmtId="0" fontId="16" fillId="8" borderId="2" xfId="3" applyFont="1" applyFill="1" applyBorder="1" applyAlignment="1" applyProtection="1">
      <alignment horizontal="center"/>
    </xf>
    <xf numFmtId="0" fontId="16" fillId="0" borderId="2" xfId="3" applyFont="1" applyBorder="1" applyAlignment="1" applyProtection="1">
      <alignment horizontal="left"/>
    </xf>
    <xf numFmtId="0" fontId="16" fillId="0" borderId="2" xfId="3" applyFont="1" applyBorder="1" applyProtection="1"/>
    <xf numFmtId="166" fontId="16" fillId="0" borderId="2" xfId="3" applyNumberFormat="1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0" fontId="16" fillId="0" borderId="0" xfId="3" applyFont="1" applyBorder="1" applyProtection="1"/>
    <xf numFmtId="166" fontId="16" fillId="0" borderId="0" xfId="3" applyNumberFormat="1" applyFont="1" applyBorder="1" applyAlignment="1" applyProtection="1">
      <alignment horizontal="center"/>
    </xf>
    <xf numFmtId="0" fontId="16" fillId="0" borderId="2" xfId="3" applyFont="1" applyBorder="1" applyAlignment="1" applyProtection="1">
      <alignment horizontal="center"/>
    </xf>
    <xf numFmtId="0" fontId="1" fillId="8" borderId="2" xfId="3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/>
    </xf>
    <xf numFmtId="172" fontId="16" fillId="0" borderId="2" xfId="3" applyNumberFormat="1" applyFont="1" applyBorder="1" applyAlignment="1" applyProtection="1">
      <alignment horizontal="center"/>
    </xf>
    <xf numFmtId="0" fontId="16" fillId="0" borderId="2" xfId="3" applyFont="1" applyFill="1" applyBorder="1" applyProtection="1"/>
    <xf numFmtId="172" fontId="16" fillId="0" borderId="0" xfId="3" applyNumberFormat="1" applyFont="1" applyBorder="1" applyAlignment="1" applyProtection="1">
      <alignment horizontal="center"/>
    </xf>
    <xf numFmtId="0" fontId="16" fillId="8" borderId="9" xfId="3" applyFont="1" applyFill="1" applyBorder="1" applyAlignment="1" applyProtection="1">
      <alignment horizontal="center"/>
    </xf>
    <xf numFmtId="170" fontId="16" fillId="0" borderId="2" xfId="0" applyNumberFormat="1" applyFont="1" applyBorder="1" applyAlignment="1" applyProtection="1">
      <alignment horizontal="center"/>
    </xf>
    <xf numFmtId="173" fontId="16" fillId="0" borderId="2" xfId="0" applyNumberFormat="1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2" xfId="4" applyFont="1" applyFill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2" xfId="4" applyFont="1" applyBorder="1" applyAlignment="1">
      <alignment horizontal="left"/>
    </xf>
    <xf numFmtId="1" fontId="1" fillId="0" borderId="2" xfId="4" applyNumberFormat="1" applyFont="1" applyBorder="1" applyAlignment="1">
      <alignment horizontal="center"/>
    </xf>
    <xf numFmtId="0" fontId="0" fillId="0" borderId="2" xfId="4" quotePrefix="1" applyFont="1" applyFill="1" applyBorder="1" applyAlignment="1">
      <alignment horizontal="center"/>
    </xf>
    <xf numFmtId="0" fontId="50" fillId="0" borderId="0" xfId="0" applyFont="1" applyProtection="1"/>
    <xf numFmtId="0" fontId="6" fillId="0" borderId="1" xfId="0" applyFont="1" applyBorder="1" applyAlignment="1" applyProtection="1">
      <alignment horizontal="right"/>
    </xf>
    <xf numFmtId="165" fontId="6" fillId="0" borderId="1" xfId="0" applyNumberFormat="1" applyFont="1" applyBorder="1" applyProtection="1"/>
    <xf numFmtId="0" fontId="1" fillId="0" borderId="2" xfId="4" applyNumberFormat="1" applyFont="1" applyBorder="1" applyAlignment="1">
      <alignment horizontal="center"/>
    </xf>
    <xf numFmtId="0" fontId="1" fillId="0" borderId="3" xfId="4" quotePrefix="1" applyFont="1" applyBorder="1" applyAlignment="1">
      <alignment horizontal="center" wrapText="1"/>
    </xf>
    <xf numFmtId="0" fontId="13" fillId="0" borderId="2" xfId="4" applyFont="1" applyFill="1" applyBorder="1" applyAlignment="1">
      <alignment horizontal="center"/>
    </xf>
    <xf numFmtId="0" fontId="1" fillId="0" borderId="2" xfId="4" quotePrefix="1" applyNumberFormat="1" applyFont="1" applyBorder="1" applyAlignment="1">
      <alignment horizontal="center"/>
    </xf>
    <xf numFmtId="0" fontId="1" fillId="0" borderId="3" xfId="4" quotePrefix="1" applyFont="1" applyBorder="1"/>
    <xf numFmtId="0" fontId="1" fillId="0" borderId="3" xfId="4" applyFont="1" applyBorder="1" applyAlignment="1">
      <alignment wrapText="1"/>
    </xf>
    <xf numFmtId="0" fontId="1" fillId="0" borderId="3" xfId="4" quotePrefix="1" applyFont="1" applyBorder="1" applyAlignment="1">
      <alignment wrapText="1"/>
    </xf>
    <xf numFmtId="0" fontId="1" fillId="0" borderId="2" xfId="4" applyFont="1" applyBorder="1" applyAlignment="1">
      <alignment horizontal="center" vertical="center"/>
    </xf>
    <xf numFmtId="0" fontId="1" fillId="0" borderId="3" xfId="4" applyFont="1" applyBorder="1" applyAlignment="1"/>
    <xf numFmtId="0" fontId="1" fillId="0" borderId="3" xfId="4" applyFont="1" applyBorder="1" applyAlignment="1">
      <alignment horizontal="left"/>
    </xf>
    <xf numFmtId="0" fontId="20" fillId="0" borderId="11" xfId="4" applyFont="1" applyBorder="1" applyAlignment="1">
      <alignment horizontal="center"/>
    </xf>
    <xf numFmtId="0" fontId="1" fillId="0" borderId="2" xfId="4" applyNumberFormat="1" applyFont="1" applyFill="1" applyBorder="1" applyAlignment="1">
      <alignment horizontal="center"/>
    </xf>
    <xf numFmtId="0" fontId="40" fillId="8" borderId="2" xfId="3" applyFont="1" applyFill="1" applyBorder="1" applyAlignment="1" applyProtection="1">
      <alignment horizontal="center" wrapText="1" shrinkToFit="1"/>
    </xf>
    <xf numFmtId="0" fontId="13" fillId="0" borderId="0" xfId="0" applyFont="1" applyProtection="1"/>
    <xf numFmtId="0" fontId="16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right"/>
    </xf>
    <xf numFmtId="14" fontId="17" fillId="6" borderId="3" xfId="0" applyNumberFormat="1" applyFont="1" applyFill="1" applyBorder="1" applyAlignment="1" applyProtection="1">
      <alignment horizontal="left"/>
      <protection locked="0"/>
    </xf>
    <xf numFmtId="14" fontId="17" fillId="6" borderId="12" xfId="0" applyNumberFormat="1" applyFont="1" applyFill="1" applyBorder="1" applyAlignment="1" applyProtection="1">
      <alignment horizontal="left"/>
      <protection locked="0"/>
    </xf>
    <xf numFmtId="14" fontId="17" fillId="6" borderId="10" xfId="0" applyNumberFormat="1" applyFont="1" applyFill="1" applyBorder="1" applyAlignment="1" applyProtection="1">
      <alignment horizontal="left"/>
      <protection locked="0"/>
    </xf>
    <xf numFmtId="14" fontId="39" fillId="6" borderId="3" xfId="0" applyNumberFormat="1" applyFont="1" applyFill="1" applyBorder="1" applyAlignment="1" applyProtection="1">
      <alignment horizontal="left"/>
      <protection locked="0"/>
    </xf>
    <xf numFmtId="14" fontId="0" fillId="6" borderId="12" xfId="0" applyNumberFormat="1" applyFill="1" applyBorder="1" applyAlignment="1" applyProtection="1">
      <alignment horizontal="left"/>
      <protection locked="0"/>
    </xf>
    <xf numFmtId="14" fontId="0" fillId="6" borderId="10" xfId="0" applyNumberForma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8" fillId="2" borderId="0" xfId="0" applyFont="1" applyFill="1" applyProtection="1"/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47" fillId="0" borderId="0" xfId="0" applyFont="1" applyFill="1" applyAlignment="1" applyProtection="1">
      <alignment horizontal="center" vertical="top"/>
    </xf>
    <xf numFmtId="0" fontId="48" fillId="0" borderId="0" xfId="0" applyFont="1" applyFill="1" applyAlignment="1" applyProtection="1">
      <alignment horizontal="center" vertical="top" shrinkToFit="1"/>
    </xf>
    <xf numFmtId="0" fontId="25" fillId="5" borderId="11" xfId="0" applyFont="1" applyFill="1" applyBorder="1" applyAlignment="1" applyProtection="1">
      <alignment horizontal="left" vertical="top" wrapText="1"/>
    </xf>
    <xf numFmtId="0" fontId="18" fillId="5" borderId="13" xfId="0" quotePrefix="1" applyFont="1" applyFill="1" applyBorder="1" applyAlignment="1" applyProtection="1">
      <alignment horizontal="left" vertical="top" wrapText="1"/>
    </xf>
    <xf numFmtId="0" fontId="18" fillId="5" borderId="14" xfId="0" quotePrefix="1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4" fontId="26" fillId="4" borderId="3" xfId="0" applyNumberFormat="1" applyFont="1" applyFill="1" applyBorder="1" applyAlignment="1" applyProtection="1">
      <alignment horizontal="center"/>
    </xf>
    <xf numFmtId="14" fontId="26" fillId="4" borderId="12" xfId="0" applyNumberFormat="1" applyFont="1" applyFill="1" applyBorder="1" applyAlignment="1" applyProtection="1">
      <alignment horizontal="center"/>
    </xf>
    <xf numFmtId="14" fontId="26" fillId="4" borderId="10" xfId="0" applyNumberFormat="1" applyFont="1" applyFill="1" applyBorder="1" applyAlignment="1" applyProtection="1">
      <alignment horizontal="center"/>
    </xf>
    <xf numFmtId="0" fontId="14" fillId="5" borderId="8" xfId="0" applyFont="1" applyFill="1" applyBorder="1" applyAlignment="1" applyProtection="1">
      <alignment horizontal="left" vertical="top" wrapText="1"/>
    </xf>
    <xf numFmtId="0" fontId="14" fillId="5" borderId="1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7" fillId="6" borderId="11" xfId="0" applyNumberFormat="1" applyFont="1" applyFill="1" applyBorder="1" applyAlignment="1" applyProtection="1">
      <alignment horizontal="left" vertical="top" wrapText="1"/>
      <protection locked="0"/>
    </xf>
    <xf numFmtId="0" fontId="0" fillId="6" borderId="13" xfId="0" applyNumberFormat="1" applyFill="1" applyBorder="1" applyAlignment="1" applyProtection="1">
      <alignment horizontal="left" vertical="top"/>
      <protection locked="0"/>
    </xf>
    <xf numFmtId="0" fontId="0" fillId="6" borderId="14" xfId="0" applyNumberFormat="1" applyFill="1" applyBorder="1" applyAlignment="1" applyProtection="1">
      <alignment horizontal="left" vertical="top"/>
      <protection locked="0"/>
    </xf>
    <xf numFmtId="0" fontId="0" fillId="6" borderId="4" xfId="0" applyNumberFormat="1" applyFill="1" applyBorder="1" applyAlignment="1" applyProtection="1">
      <alignment horizontal="left" vertical="top"/>
      <protection locked="0"/>
    </xf>
    <xf numFmtId="0" fontId="0" fillId="6" borderId="0" xfId="0" applyNumberFormat="1" applyFill="1" applyBorder="1" applyAlignment="1" applyProtection="1">
      <alignment horizontal="left" vertical="top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0" fontId="0" fillId="6" borderId="8" xfId="0" applyNumberFormat="1" applyFill="1" applyBorder="1" applyAlignment="1" applyProtection="1">
      <alignment horizontal="left" vertical="top"/>
      <protection locked="0"/>
    </xf>
    <xf numFmtId="0" fontId="0" fillId="6" borderId="1" xfId="0" applyNumberFormat="1" applyFill="1" applyBorder="1" applyAlignment="1" applyProtection="1">
      <alignment horizontal="left" vertical="top"/>
      <protection locked="0"/>
    </xf>
    <xf numFmtId="0" fontId="0" fillId="6" borderId="6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Protection="1"/>
    <xf numFmtId="14" fontId="6" fillId="5" borderId="0" xfId="0" quotePrefix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48" fillId="0" borderId="0" xfId="0" applyFont="1" applyFill="1" applyAlignment="1" applyProtection="1">
      <alignment horizontal="center" vertical="top" wrapText="1" shrinkToFit="1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/>
    <xf numFmtId="0" fontId="8" fillId="2" borderId="0" xfId="0" applyFont="1" applyFill="1" applyAlignment="1">
      <alignment horizontal="center"/>
    </xf>
    <xf numFmtId="0" fontId="18" fillId="0" borderId="0" xfId="3" applyFont="1" applyAlignment="1" applyProtection="1">
      <alignment horizontal="right"/>
    </xf>
    <xf numFmtId="0" fontId="13" fillId="8" borderId="3" xfId="3" applyFont="1" applyFill="1" applyBorder="1" applyAlignment="1" applyProtection="1">
      <alignment horizontal="left"/>
    </xf>
    <xf numFmtId="0" fontId="43" fillId="8" borderId="12" xfId="3" applyFont="1" applyFill="1" applyBorder="1" applyAlignment="1" applyProtection="1">
      <alignment horizontal="left"/>
    </xf>
    <xf numFmtId="0" fontId="43" fillId="8" borderId="10" xfId="3" applyFont="1" applyFill="1" applyBorder="1" applyAlignment="1" applyProtection="1">
      <alignment horizontal="left"/>
    </xf>
    <xf numFmtId="0" fontId="40" fillId="0" borderId="3" xfId="3" applyFont="1" applyBorder="1" applyAlignment="1" applyProtection="1">
      <alignment horizontal="center"/>
    </xf>
    <xf numFmtId="0" fontId="40" fillId="0" borderId="10" xfId="3" applyFont="1" applyBorder="1" applyAlignment="1" applyProtection="1">
      <alignment horizontal="center"/>
    </xf>
    <xf numFmtId="0" fontId="9" fillId="2" borderId="0" xfId="0" quotePrefix="1" applyFont="1" applyFill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left" wrapText="1"/>
    </xf>
    <xf numFmtId="0" fontId="33" fillId="0" borderId="0" xfId="0" applyFont="1" applyFill="1" applyBorder="1" applyProtection="1"/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0" fontId="0" fillId="7" borderId="2" xfId="0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</cellXfs>
  <cellStyles count="25"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Euro" xfId="1" xr:uid="{00000000-0005-0000-0000-000013000000}"/>
    <cellStyle name="Link" xfId="2" builtinId="8"/>
    <cellStyle name="Standard" xfId="0" builtinId="0"/>
    <cellStyle name="Standard 2" xfId="3" xr:uid="{00000000-0005-0000-0000-000016000000}"/>
    <cellStyle name="Standard 3" xfId="4" xr:uid="{00000000-0005-0000-0000-000017000000}"/>
    <cellStyle name="Standard_Grand Prix 24 Teilnehmer 4 Tische_2" xfId="5" xr:uid="{00000000-0005-0000-0000-00001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95" dropStyle="combo" dx="16" fmlaLink="$L$9" fmlaRange="Vereine!$B$6:$B$34" noThreeD="1" sel="17" val="0"/>
</file>

<file path=xl/ctrlProps/ctrlProp2.xml><?xml version="1.0" encoding="utf-8"?>
<formControlPr xmlns="http://schemas.microsoft.com/office/spreadsheetml/2009/9/main" objectType="Drop" dropLines="95" dropStyle="combo" dx="16" fmlaLink="$L$21" fmlaRange="Abgabentabelle!$B$12:$B$23" noThreeD="1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1</xdr:row>
      <xdr:rowOff>76200</xdr:rowOff>
    </xdr:from>
    <xdr:to>
      <xdr:col>10</xdr:col>
      <xdr:colOff>0</xdr:colOff>
      <xdr:row>3</xdr:row>
      <xdr:rowOff>50800</xdr:rowOff>
    </xdr:to>
    <xdr:pic>
      <xdr:nvPicPr>
        <xdr:cNvPr id="1276" name="Picture 56" descr="ASL_Logo_allgemein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09"/>
        <a:stretch>
          <a:fillRect/>
        </a:stretch>
      </xdr:blipFill>
      <xdr:spPr bwMode="auto">
        <a:xfrm>
          <a:off x="6184900" y="228600"/>
          <a:ext cx="23241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25400</xdr:rowOff>
        </xdr:from>
        <xdr:to>
          <xdr:col>6</xdr:col>
          <xdr:colOff>215900</xdr:colOff>
          <xdr:row>9</xdr:row>
          <xdr:rowOff>12700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25400</xdr:rowOff>
        </xdr:from>
        <xdr:to>
          <xdr:col>6</xdr:col>
          <xdr:colOff>215900</xdr:colOff>
          <xdr:row>21</xdr:row>
          <xdr:rowOff>12700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440267</xdr:colOff>
      <xdr:row>3</xdr:row>
      <xdr:rowOff>139700</xdr:rowOff>
    </xdr:to>
    <xdr:pic>
      <xdr:nvPicPr>
        <xdr:cNvPr id="7351" name="Picture 116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"/>
          <a:ext cx="630767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400-00005D20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500-00008A24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500-00008B240000}"/>
            </a:ext>
          </a:extLst>
        </xdr:cNvPr>
        <xdr:cNvSpPr txBox="1">
          <a:spLocks noChangeArrowheads="1"/>
        </xdr:cNvSpPr>
      </xdr:nvSpPr>
      <xdr:spPr bwMode="auto">
        <a:xfrm>
          <a:off x="10261600" y="99314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600-000016300000}"/>
            </a:ext>
          </a:extLst>
        </xdr:cNvPr>
        <xdr:cNvSpPr txBox="1">
          <a:spLocks noChangeArrowheads="1"/>
        </xdr:cNvSpPr>
      </xdr:nvSpPr>
      <xdr:spPr bwMode="auto">
        <a:xfrm>
          <a:off x="10261600" y="50038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600-000017300000}"/>
            </a:ext>
          </a:extLst>
        </xdr:cNvPr>
        <xdr:cNvSpPr txBox="1">
          <a:spLocks noChangeArrowheads="1"/>
        </xdr:cNvSpPr>
      </xdr:nvSpPr>
      <xdr:spPr bwMode="auto">
        <a:xfrm>
          <a:off x="10261600" y="9880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165100</xdr:colOff>
      <xdr:row>38</xdr:row>
      <xdr:rowOff>177800</xdr:rowOff>
    </xdr:to>
    <xdr:pic>
      <xdr:nvPicPr>
        <xdr:cNvPr id="12312" name="Picture 3">
          <a:extLst>
            <a:ext uri="{FF2B5EF4-FFF2-40B4-BE49-F238E27FC236}">
              <a16:creationId xmlns:a16="http://schemas.microsoft.com/office/drawing/2014/main" id="{00000000-0008-0000-06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73300" cy="1057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triansnooker.at/___SNOOKER/Saisonen/Saison%202009-2010/___Turnierraster/2009_2010%20Turnierraster%20V1.8%20-%20Qualifi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ierdaten"/>
      <sheetName val="Vereine"/>
      <sheetName val="Sessionübersicht"/>
      <sheetName val="Gruppensieger"/>
      <sheetName val="Übersicht"/>
      <sheetName val="Setzliste"/>
      <sheetName val="Turnierraster 04-05"/>
      <sheetName val="Turnierraster 06-08"/>
      <sheetName val="Turnierraster 09-11"/>
      <sheetName val="Turnierraster 12"/>
      <sheetName val="Turnierraster 13-16"/>
      <sheetName val="Turnierraster 17-20"/>
      <sheetName val="Turnierraster 21-24"/>
      <sheetName val="Turnierraster 25-28"/>
      <sheetName val="Turnierraster 29-32"/>
      <sheetName val="Turnierraster 33-36"/>
      <sheetName val="Turnierraster 37+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resse@austriansnooker.at" TargetMode="External"/><Relationship Id="rId1" Type="http://schemas.openxmlformats.org/officeDocument/2006/relationships/hyperlink" Target="mailto:sportdirektion@snooker.co.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A1:T97"/>
  <sheetViews>
    <sheetView showGridLines="0" tabSelected="1" showOutlineSymbols="0" workbookViewId="0">
      <selection activeCell="L9" sqref="L9"/>
    </sheetView>
  </sheetViews>
  <sheetFormatPr baseColWidth="10" defaultColWidth="11.5" defaultRowHeight="13" x14ac:dyDescent="0.15"/>
  <cols>
    <col min="1" max="1" width="12.83203125" style="2" customWidth="1"/>
    <col min="2" max="2" width="5.6640625" style="2" bestFit="1" customWidth="1"/>
    <col min="3" max="5" width="12.6640625" style="2" customWidth="1"/>
    <col min="6" max="6" width="5.6640625" style="2" customWidth="1"/>
    <col min="7" max="7" width="12.6640625" style="2" customWidth="1"/>
    <col min="8" max="8" width="5.6640625" style="2" customWidth="1"/>
    <col min="9" max="9" width="12.6640625" style="2" customWidth="1"/>
    <col min="10" max="10" width="18.5" style="2" customWidth="1"/>
    <col min="11" max="11" width="4.6640625" style="42" customWidth="1"/>
    <col min="12" max="12" width="10.6640625" style="44" customWidth="1"/>
    <col min="13" max="20" width="11.5" style="42" customWidth="1"/>
    <col min="21" max="16384" width="11.5" style="2"/>
  </cols>
  <sheetData>
    <row r="1" spans="1:20" x14ac:dyDescent="0.15">
      <c r="I1" s="204" t="s">
        <v>257</v>
      </c>
      <c r="J1" s="204"/>
      <c r="N1" s="47"/>
      <c r="O1" s="46"/>
    </row>
    <row r="2" spans="1:20" x14ac:dyDescent="0.15">
      <c r="I2" s="4"/>
      <c r="J2" s="48"/>
      <c r="N2" s="47"/>
      <c r="O2" s="46"/>
    </row>
    <row r="3" spans="1:20" ht="66" customHeight="1" x14ac:dyDescent="0.15">
      <c r="A3" s="215" t="s">
        <v>156</v>
      </c>
      <c r="B3" s="215"/>
      <c r="C3" s="215"/>
      <c r="D3" s="215"/>
      <c r="E3" s="215"/>
      <c r="F3" s="215"/>
      <c r="G3" s="215"/>
      <c r="H3" s="215"/>
    </row>
    <row r="4" spans="1:20" s="3" customFormat="1" ht="13.5" customHeight="1" x14ac:dyDescent="0.15">
      <c r="D4" s="1"/>
      <c r="E4" s="1"/>
      <c r="F4" s="1"/>
      <c r="G4" s="1"/>
      <c r="L4" s="45"/>
      <c r="M4" s="43"/>
      <c r="N4" s="43"/>
      <c r="O4" s="43"/>
      <c r="P4" s="42"/>
      <c r="Q4" s="42"/>
      <c r="R4" s="43"/>
      <c r="S4" s="43"/>
      <c r="T4" s="43"/>
    </row>
    <row r="5" spans="1:20" ht="30" x14ac:dyDescent="0.3">
      <c r="A5" s="216" t="s">
        <v>256</v>
      </c>
      <c r="B5" s="216"/>
      <c r="C5" s="216"/>
      <c r="D5" s="216"/>
      <c r="F5" s="74" t="s">
        <v>144</v>
      </c>
      <c r="G5" s="225" t="str">
        <f>"TM_2022_"&amp;J23&amp;"_"&amp;B23&amp;"_"&amp;J13</f>
        <v>TM_2022_1_CQ_ÖSBV</v>
      </c>
      <c r="H5" s="226"/>
      <c r="I5" s="226"/>
      <c r="J5" s="227"/>
      <c r="M5" s="31"/>
    </row>
    <row r="7" spans="1:20" x14ac:dyDescent="0.15">
      <c r="A7" s="214" t="s">
        <v>138</v>
      </c>
      <c r="B7" s="214"/>
      <c r="C7" s="214"/>
      <c r="D7" s="214"/>
      <c r="E7" s="214"/>
      <c r="F7" s="214"/>
      <c r="G7" s="214"/>
      <c r="H7" s="214"/>
      <c r="I7" s="214"/>
      <c r="J7" s="214"/>
    </row>
    <row r="8" spans="1:20" ht="3.75" customHeight="1" x14ac:dyDescent="0.15"/>
    <row r="9" spans="1:20" x14ac:dyDescent="0.15">
      <c r="A9" s="74" t="s">
        <v>177</v>
      </c>
      <c r="B9" s="42"/>
      <c r="C9" s="42"/>
      <c r="D9" s="42"/>
      <c r="E9" s="42"/>
      <c r="F9" s="42"/>
      <c r="G9" s="42"/>
      <c r="H9" s="42"/>
      <c r="I9" s="42"/>
      <c r="J9" s="42"/>
      <c r="L9" s="71">
        <v>17</v>
      </c>
    </row>
    <row r="10" spans="1:20" ht="3.75" customHeight="1" x14ac:dyDescent="0.15">
      <c r="A10" s="30"/>
      <c r="C10" s="3"/>
      <c r="D10" s="3"/>
      <c r="E10" s="3"/>
      <c r="F10" s="3"/>
      <c r="G10" s="3"/>
      <c r="H10" s="3"/>
      <c r="I10" s="3"/>
      <c r="J10" s="3"/>
    </row>
    <row r="11" spans="1:20" ht="12.75" customHeight="1" x14ac:dyDescent="0.15">
      <c r="A11" s="74" t="s">
        <v>88</v>
      </c>
      <c r="B11" s="211" t="str">
        <f>VLOOKUP($L$9,Vereine!$A$5:$I$41,5)</f>
        <v>Österreichischer Snooker- und Billiardsverband</v>
      </c>
      <c r="C11" s="212"/>
      <c r="D11" s="212"/>
      <c r="E11" s="212"/>
      <c r="F11" s="213"/>
      <c r="G11" s="3"/>
      <c r="H11" s="3"/>
      <c r="I11" s="74" t="s">
        <v>89</v>
      </c>
      <c r="J11" s="56" t="str">
        <f>VLOOKUP($L$9,Vereine!$A$5:$I$41,3)</f>
        <v>-</v>
      </c>
    </row>
    <row r="12" spans="1:20" ht="3.75" customHeight="1" x14ac:dyDescent="0.15">
      <c r="A12" s="30"/>
      <c r="C12" s="3"/>
      <c r="D12" s="3"/>
      <c r="E12" s="3"/>
      <c r="F12" s="3"/>
      <c r="G12" s="3"/>
      <c r="H12" s="3"/>
      <c r="I12" s="3"/>
      <c r="J12" s="3"/>
    </row>
    <row r="13" spans="1:20" x14ac:dyDescent="0.15">
      <c r="A13" s="74" t="s">
        <v>180</v>
      </c>
      <c r="B13" s="211" t="str">
        <f>VLOOKUP($L$9,Vereine!$A$5:$I$41,6)</f>
        <v>---</v>
      </c>
      <c r="C13" s="212"/>
      <c r="D13" s="212"/>
      <c r="E13" s="212"/>
      <c r="F13" s="213"/>
      <c r="G13" s="3"/>
      <c r="H13" s="3"/>
      <c r="I13" s="74" t="s">
        <v>128</v>
      </c>
      <c r="J13" s="56" t="str">
        <f>VLOOKUP($L$9,Vereine!$A$5:$I$41,2)</f>
        <v>ÖSBV</v>
      </c>
    </row>
    <row r="14" spans="1:20" ht="3.75" customHeight="1" x14ac:dyDescent="0.15">
      <c r="A14" s="30"/>
      <c r="C14" s="3"/>
      <c r="D14" s="3"/>
      <c r="E14" s="3"/>
      <c r="F14" s="3"/>
      <c r="G14" s="3"/>
      <c r="H14" s="3"/>
      <c r="J14" s="3"/>
    </row>
    <row r="15" spans="1:20" x14ac:dyDescent="0.15">
      <c r="A15" s="74" t="s">
        <v>249</v>
      </c>
      <c r="B15" s="211" t="str">
        <f>VLOOKUP($L$9,Vereine!$A$5:$I$41,8)</f>
        <v>Patrick Stegmeier</v>
      </c>
      <c r="C15" s="212"/>
      <c r="D15" s="212"/>
      <c r="E15" s="212"/>
      <c r="F15" s="213"/>
      <c r="G15" s="3"/>
      <c r="H15" s="42"/>
      <c r="I15" s="74" t="s">
        <v>143</v>
      </c>
      <c r="J15" s="56"/>
      <c r="R15" s="2"/>
      <c r="S15" s="2"/>
      <c r="T15" s="2"/>
    </row>
    <row r="16" spans="1:20" ht="3.75" customHeight="1" x14ac:dyDescent="0.15">
      <c r="A16" s="30"/>
    </row>
    <row r="17" spans="1:20" ht="12.75" customHeight="1" x14ac:dyDescent="0.15"/>
    <row r="18" spans="1:20" ht="3.75" customHeight="1" x14ac:dyDescent="0.15"/>
    <row r="19" spans="1:20" x14ac:dyDescent="0.15">
      <c r="A19" s="214" t="s">
        <v>138</v>
      </c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20" ht="3.75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R20" s="2"/>
      <c r="S20" s="2"/>
      <c r="T20" s="2"/>
    </row>
    <row r="21" spans="1:20" x14ac:dyDescent="0.15">
      <c r="A21" s="74" t="s">
        <v>168</v>
      </c>
      <c r="H21" s="42"/>
      <c r="I21" s="75" t="s">
        <v>9</v>
      </c>
      <c r="J21" s="72"/>
      <c r="L21" s="71">
        <v>6</v>
      </c>
      <c r="M21" s="142">
        <f>IF(L21=8,"H",IF(L21=9,"P",0))</f>
        <v>0</v>
      </c>
      <c r="O21" s="2"/>
      <c r="P21" s="2"/>
      <c r="Q21" s="2"/>
      <c r="R21" s="2"/>
      <c r="S21" s="2"/>
      <c r="T21" s="2"/>
    </row>
    <row r="22" spans="1:20" ht="3.75" customHeight="1" x14ac:dyDescent="0.15">
      <c r="A22" s="30"/>
      <c r="H22" s="42"/>
      <c r="I22" s="29"/>
      <c r="J22" s="29"/>
      <c r="M22" s="2"/>
      <c r="O22" s="2"/>
      <c r="P22" s="2"/>
      <c r="Q22" s="2"/>
      <c r="R22" s="2"/>
      <c r="S22" s="2"/>
      <c r="T22" s="2"/>
    </row>
    <row r="23" spans="1:20" x14ac:dyDescent="0.15">
      <c r="A23" s="74" t="s">
        <v>94</v>
      </c>
      <c r="B23" s="211" t="str">
        <f>VLOOKUP($L$21,Abgabentabelle!$A$11:$H$25,8)</f>
        <v>CQ</v>
      </c>
      <c r="C23" s="212"/>
      <c r="D23" s="212"/>
      <c r="E23" s="212"/>
      <c r="F23" s="213"/>
      <c r="H23" s="42"/>
      <c r="I23" s="74" t="s">
        <v>160</v>
      </c>
      <c r="J23" s="143" t="s">
        <v>161</v>
      </c>
      <c r="M23" s="2"/>
      <c r="O23" s="2"/>
      <c r="P23" s="2"/>
      <c r="Q23" s="2"/>
      <c r="R23" s="2"/>
      <c r="S23" s="2"/>
      <c r="T23" s="2"/>
    </row>
    <row r="24" spans="1:20" ht="3.75" customHeight="1" x14ac:dyDescent="0.15">
      <c r="A24" s="30"/>
      <c r="H24" s="42"/>
      <c r="I24" s="29"/>
      <c r="J24" s="29"/>
      <c r="M24" s="2"/>
      <c r="O24" s="2"/>
      <c r="P24" s="2"/>
      <c r="Q24" s="2"/>
      <c r="R24" s="2"/>
      <c r="S24" s="2"/>
      <c r="T24" s="2"/>
    </row>
    <row r="25" spans="1:20" x14ac:dyDescent="0.15">
      <c r="A25" s="74" t="s">
        <v>250</v>
      </c>
      <c r="B25" s="208"/>
      <c r="C25" s="209"/>
      <c r="D25" s="209"/>
      <c r="E25" s="209"/>
      <c r="F25" s="210"/>
      <c r="H25" s="42"/>
      <c r="I25" s="74" t="s">
        <v>137</v>
      </c>
      <c r="J25" s="69"/>
      <c r="M25" s="2"/>
      <c r="O25" s="2"/>
      <c r="P25" s="2"/>
      <c r="Q25" s="2"/>
      <c r="R25" s="2"/>
      <c r="S25" s="2"/>
      <c r="T25" s="2"/>
    </row>
    <row r="26" spans="1:20" ht="3.75" customHeight="1" x14ac:dyDescent="0.15">
      <c r="A26" s="30"/>
      <c r="H26" s="42"/>
      <c r="I26" s="29"/>
      <c r="J26" s="29"/>
      <c r="M26" s="2"/>
      <c r="O26" s="2"/>
      <c r="P26" s="2"/>
      <c r="Q26" s="2"/>
      <c r="R26" s="2"/>
      <c r="S26" s="2"/>
      <c r="T26" s="2"/>
    </row>
    <row r="27" spans="1:20" x14ac:dyDescent="0.15">
      <c r="A27" s="214" t="s">
        <v>1</v>
      </c>
      <c r="B27" s="214"/>
      <c r="C27" s="214"/>
      <c r="D27" s="214"/>
      <c r="E27" s="214"/>
      <c r="F27" s="214"/>
      <c r="G27" s="214"/>
      <c r="H27" s="214"/>
      <c r="I27" s="214"/>
      <c r="J27" s="214"/>
    </row>
    <row r="28" spans="1:20" ht="3.75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R28" s="2"/>
      <c r="S28" s="2"/>
      <c r="T28" s="2"/>
    </row>
    <row r="29" spans="1:20" ht="12.75" customHeight="1" x14ac:dyDescent="0.15">
      <c r="A29" s="74" t="s">
        <v>2</v>
      </c>
      <c r="B29" s="205"/>
      <c r="C29" s="206"/>
      <c r="D29" s="207"/>
      <c r="F29" s="74" t="s">
        <v>2</v>
      </c>
      <c r="G29" s="205"/>
      <c r="H29" s="206"/>
      <c r="I29" s="207"/>
      <c r="J29" s="29"/>
      <c r="M29" s="2"/>
      <c r="O29" s="2"/>
      <c r="P29" s="2"/>
      <c r="Q29" s="2"/>
      <c r="R29" s="2"/>
      <c r="S29" s="2"/>
      <c r="T29" s="2"/>
    </row>
    <row r="30" spans="1:20" ht="3.75" customHeight="1" x14ac:dyDescent="0.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M30" s="2"/>
      <c r="O30" s="2"/>
      <c r="P30" s="2"/>
      <c r="Q30" s="2"/>
      <c r="R30" s="2"/>
      <c r="S30" s="2"/>
      <c r="T30" s="2"/>
    </row>
    <row r="31" spans="1:20" ht="12.75" customHeight="1" x14ac:dyDescent="0.15">
      <c r="A31" s="74" t="s">
        <v>2</v>
      </c>
      <c r="B31" s="205"/>
      <c r="C31" s="206"/>
      <c r="D31" s="207"/>
      <c r="F31" s="74" t="s">
        <v>2</v>
      </c>
      <c r="G31" s="205"/>
      <c r="H31" s="206"/>
      <c r="I31" s="207"/>
      <c r="J31" s="29"/>
      <c r="M31" s="2"/>
      <c r="O31" s="2"/>
      <c r="P31" s="2"/>
      <c r="Q31" s="2"/>
      <c r="R31" s="2"/>
      <c r="S31" s="2"/>
      <c r="T31" s="2"/>
    </row>
    <row r="32" spans="1:20" ht="3.75" customHeight="1" x14ac:dyDescent="0.15">
      <c r="A32" s="74"/>
      <c r="B32" s="74"/>
      <c r="C32" s="74"/>
      <c r="D32" s="74"/>
      <c r="F32" s="74"/>
      <c r="G32" s="74"/>
      <c r="H32" s="74"/>
      <c r="I32" s="74"/>
      <c r="J32" s="29"/>
      <c r="M32" s="2"/>
      <c r="O32" s="2"/>
      <c r="P32" s="2"/>
      <c r="Q32" s="2"/>
      <c r="R32" s="2"/>
      <c r="S32" s="2"/>
      <c r="T32" s="2"/>
    </row>
    <row r="33" spans="1:20" ht="12.75" customHeight="1" x14ac:dyDescent="0.15">
      <c r="A33" s="74" t="s">
        <v>2</v>
      </c>
      <c r="B33" s="205"/>
      <c r="C33" s="206"/>
      <c r="D33" s="207"/>
      <c r="F33" s="74" t="s">
        <v>2</v>
      </c>
      <c r="G33" s="205"/>
      <c r="H33" s="206"/>
      <c r="I33" s="207"/>
      <c r="J33" s="29"/>
      <c r="M33" s="2"/>
      <c r="O33" s="2"/>
      <c r="P33" s="2"/>
      <c r="Q33" s="2"/>
      <c r="R33" s="2"/>
      <c r="S33" s="2"/>
      <c r="T33" s="2"/>
    </row>
    <row r="34" spans="1:20" ht="3.75" customHeight="1" x14ac:dyDescent="0.15">
      <c r="A34" s="30"/>
      <c r="G34" s="19"/>
      <c r="H34" s="42"/>
      <c r="I34" s="29"/>
      <c r="J34" s="29"/>
      <c r="M34" s="2"/>
      <c r="O34" s="2"/>
      <c r="P34" s="2"/>
      <c r="Q34" s="2"/>
      <c r="R34" s="2"/>
      <c r="S34" s="2"/>
      <c r="T34" s="2"/>
    </row>
    <row r="35" spans="1:20" ht="12.75" customHeight="1" x14ac:dyDescent="0.15">
      <c r="A35" s="74" t="s">
        <v>2</v>
      </c>
      <c r="B35" s="205"/>
      <c r="C35" s="206"/>
      <c r="D35" s="207"/>
      <c r="F35" s="74" t="s">
        <v>2</v>
      </c>
      <c r="G35" s="205"/>
      <c r="H35" s="206"/>
      <c r="I35" s="207"/>
      <c r="J35" s="29"/>
      <c r="M35" s="2"/>
      <c r="O35" s="2"/>
      <c r="P35" s="2"/>
      <c r="Q35" s="2"/>
      <c r="R35" s="2"/>
      <c r="S35" s="2"/>
      <c r="T35" s="2"/>
    </row>
    <row r="36" spans="1:20" ht="3.75" customHeight="1" x14ac:dyDescent="0.15">
      <c r="A36" s="30"/>
      <c r="H36" s="42"/>
      <c r="I36" s="30"/>
      <c r="M36" s="2"/>
      <c r="O36" s="2"/>
      <c r="P36" s="2"/>
      <c r="Q36" s="2"/>
      <c r="R36" s="2"/>
      <c r="S36" s="2"/>
      <c r="T36" s="2"/>
    </row>
    <row r="37" spans="1:20" x14ac:dyDescent="0.15">
      <c r="A37" s="214" t="s">
        <v>162</v>
      </c>
      <c r="B37" s="214"/>
      <c r="C37" s="214"/>
      <c r="D37" s="214"/>
      <c r="E37" s="214"/>
      <c r="F37" s="214"/>
      <c r="G37" s="214"/>
      <c r="H37" s="214"/>
      <c r="I37" s="214"/>
      <c r="J37" s="214"/>
      <c r="M37" s="2"/>
      <c r="O37" s="2"/>
      <c r="P37" s="2"/>
      <c r="Q37" s="2"/>
      <c r="R37" s="2"/>
      <c r="S37" s="2"/>
      <c r="T37" s="2"/>
    </row>
    <row r="38" spans="1:20" ht="3.75" customHeight="1" x14ac:dyDescent="0.15">
      <c r="M38" s="2"/>
      <c r="O38" s="2"/>
      <c r="P38" s="2"/>
      <c r="Q38" s="2"/>
      <c r="R38" s="2"/>
      <c r="S38" s="2"/>
      <c r="T38" s="2"/>
    </row>
    <row r="39" spans="1:20" x14ac:dyDescent="0.15">
      <c r="A39" s="232"/>
      <c r="B39" s="233"/>
      <c r="C39" s="233"/>
      <c r="D39" s="233"/>
      <c r="E39" s="233"/>
      <c r="F39" s="233"/>
      <c r="G39" s="233"/>
      <c r="H39" s="233"/>
      <c r="I39" s="233"/>
      <c r="J39" s="234"/>
      <c r="M39" s="2"/>
      <c r="O39" s="2"/>
      <c r="P39" s="2"/>
      <c r="Q39" s="2"/>
      <c r="R39" s="2"/>
      <c r="S39" s="2"/>
      <c r="T39" s="2"/>
    </row>
    <row r="40" spans="1:20" x14ac:dyDescent="0.15">
      <c r="A40" s="235"/>
      <c r="B40" s="236"/>
      <c r="C40" s="236"/>
      <c r="D40" s="236"/>
      <c r="E40" s="236"/>
      <c r="F40" s="236"/>
      <c r="G40" s="236"/>
      <c r="H40" s="236"/>
      <c r="I40" s="236"/>
      <c r="J40" s="237"/>
      <c r="M40" s="2"/>
      <c r="O40" s="2"/>
      <c r="P40" s="2"/>
      <c r="Q40" s="2"/>
      <c r="R40" s="2"/>
      <c r="S40" s="2"/>
      <c r="T40" s="2"/>
    </row>
    <row r="41" spans="1:20" x14ac:dyDescent="0.15">
      <c r="A41" s="235"/>
      <c r="B41" s="236"/>
      <c r="C41" s="236"/>
      <c r="D41" s="236"/>
      <c r="E41" s="236"/>
      <c r="F41" s="236"/>
      <c r="G41" s="236"/>
      <c r="H41" s="236"/>
      <c r="I41" s="236"/>
      <c r="J41" s="237"/>
      <c r="M41" s="2"/>
      <c r="O41" s="2"/>
      <c r="P41" s="2"/>
      <c r="Q41" s="2"/>
      <c r="R41" s="2"/>
      <c r="S41" s="2"/>
      <c r="T41" s="2"/>
    </row>
    <row r="42" spans="1:20" x14ac:dyDescent="0.15">
      <c r="A42" s="235"/>
      <c r="B42" s="236"/>
      <c r="C42" s="236"/>
      <c r="D42" s="236"/>
      <c r="E42" s="236"/>
      <c r="F42" s="236"/>
      <c r="G42" s="236"/>
      <c r="H42" s="236"/>
      <c r="I42" s="236"/>
      <c r="J42" s="237"/>
      <c r="M42" s="2"/>
      <c r="O42" s="2"/>
      <c r="P42" s="2"/>
      <c r="Q42" s="2"/>
      <c r="R42" s="2"/>
      <c r="S42" s="2"/>
      <c r="T42" s="2"/>
    </row>
    <row r="43" spans="1:20" x14ac:dyDescent="0.15">
      <c r="A43" s="235"/>
      <c r="B43" s="236"/>
      <c r="C43" s="236"/>
      <c r="D43" s="236"/>
      <c r="E43" s="236"/>
      <c r="F43" s="236"/>
      <c r="G43" s="236"/>
      <c r="H43" s="236"/>
      <c r="I43" s="236"/>
      <c r="J43" s="237"/>
      <c r="M43" s="2"/>
      <c r="O43" s="2"/>
      <c r="P43" s="2"/>
      <c r="Q43" s="2"/>
      <c r="R43" s="2"/>
      <c r="S43" s="2"/>
      <c r="T43" s="2"/>
    </row>
    <row r="44" spans="1:20" x14ac:dyDescent="0.15">
      <c r="A44" s="238"/>
      <c r="B44" s="239"/>
      <c r="C44" s="239"/>
      <c r="D44" s="239"/>
      <c r="E44" s="239"/>
      <c r="F44" s="239"/>
      <c r="G44" s="239"/>
      <c r="H44" s="239"/>
      <c r="I44" s="239"/>
      <c r="J44" s="240"/>
      <c r="M44" s="2"/>
      <c r="O44" s="2"/>
      <c r="P44" s="2"/>
      <c r="Q44" s="2"/>
      <c r="R44" s="2"/>
      <c r="S44" s="2"/>
      <c r="T44" s="2"/>
    </row>
    <row r="45" spans="1:20" ht="3.75" customHeight="1" x14ac:dyDescent="0.15"/>
    <row r="46" spans="1:20" x14ac:dyDescent="0.15">
      <c r="A46" s="214" t="s">
        <v>163</v>
      </c>
      <c r="B46" s="214"/>
      <c r="C46" s="214"/>
      <c r="D46" s="214"/>
      <c r="E46" s="214"/>
      <c r="F46" s="214"/>
      <c r="G46" s="214"/>
      <c r="H46" s="214"/>
      <c r="I46" s="214"/>
      <c r="J46" s="214"/>
    </row>
    <row r="47" spans="1:20" ht="3.75" customHeight="1" x14ac:dyDescent="0.15"/>
    <row r="48" spans="1:20" x14ac:dyDescent="0.15">
      <c r="A48" s="5" t="s">
        <v>11</v>
      </c>
      <c r="C48" s="151" t="str">
        <f>IF(B23="CQ","","* Teilnehmer gesamt = Anzahl der Spieler im Raster !!!")</f>
        <v/>
      </c>
      <c r="D48" s="3"/>
      <c r="E48" s="3"/>
      <c r="F48" s="3"/>
      <c r="G48" s="3"/>
      <c r="H48" s="3"/>
      <c r="I48" s="3"/>
      <c r="J48" s="3"/>
    </row>
    <row r="49" spans="1:16" x14ac:dyDescent="0.15">
      <c r="A49" s="6" t="s">
        <v>13</v>
      </c>
      <c r="B49" s="6"/>
      <c r="C49" s="6"/>
      <c r="D49" s="6"/>
      <c r="E49" s="7" t="s">
        <v>14</v>
      </c>
      <c r="F49" s="77" t="s">
        <v>15</v>
      </c>
      <c r="G49" s="8"/>
      <c r="H49" s="7"/>
      <c r="I49" s="7"/>
      <c r="J49" s="9" t="s">
        <v>155</v>
      </c>
    </row>
    <row r="50" spans="1:16" ht="3.75" customHeight="1" x14ac:dyDescent="0.15">
      <c r="A50" s="6"/>
      <c r="B50" s="6"/>
      <c r="C50" s="6"/>
      <c r="D50" s="6"/>
      <c r="E50" s="7"/>
      <c r="F50" s="8"/>
      <c r="G50" s="8"/>
      <c r="H50" s="7"/>
      <c r="I50" s="7"/>
      <c r="J50" s="9"/>
    </row>
    <row r="51" spans="1:16" x14ac:dyDescent="0.15">
      <c r="A51" s="2" t="s">
        <v>164</v>
      </c>
      <c r="B51" s="146" t="s">
        <v>149</v>
      </c>
      <c r="D51" s="148" t="s">
        <v>17</v>
      </c>
      <c r="E51" s="70"/>
      <c r="F51" s="56">
        <f>VLOOKUP($L$21,Abgabentabelle!$A$11:$H$25,7)</f>
        <v>12</v>
      </c>
      <c r="G51" s="42" t="s">
        <v>141</v>
      </c>
      <c r="H51" s="7"/>
      <c r="I51" s="11"/>
      <c r="J51" s="12">
        <f>E51*F51</f>
        <v>0</v>
      </c>
    </row>
    <row r="52" spans="1:16" ht="3.75" customHeight="1" x14ac:dyDescent="0.15">
      <c r="B52" s="49"/>
      <c r="E52" s="10">
        <v>9</v>
      </c>
      <c r="F52" s="52"/>
      <c r="G52" s="52"/>
      <c r="H52" s="3"/>
      <c r="I52" s="11"/>
      <c r="J52" s="12"/>
    </row>
    <row r="53" spans="1:16" x14ac:dyDescent="0.15">
      <c r="B53" s="145" t="s">
        <v>148</v>
      </c>
      <c r="D53" s="51"/>
      <c r="E53" s="70"/>
      <c r="F53" s="140">
        <f>F51/100*H53</f>
        <v>6</v>
      </c>
      <c r="G53" s="42" t="s">
        <v>141</v>
      </c>
      <c r="H53" s="138">
        <f>VLOOKUP($L$21,Abgabentabelle!$A$11:$I$25,9)</f>
        <v>50</v>
      </c>
      <c r="I53" s="139" t="str">
        <f>Abgabentabelle!G11</f>
        <v>Nenngeld</v>
      </c>
      <c r="J53" s="76">
        <f>E53*F53</f>
        <v>0</v>
      </c>
    </row>
    <row r="54" spans="1:16" ht="3.75" customHeight="1" x14ac:dyDescent="0.15">
      <c r="A54" s="50"/>
      <c r="B54" s="51"/>
      <c r="C54" s="49"/>
      <c r="D54" s="51"/>
      <c r="E54" s="51"/>
      <c r="F54" s="54"/>
      <c r="G54" s="54"/>
      <c r="H54" s="54"/>
      <c r="I54" s="53"/>
      <c r="J54" s="18"/>
    </row>
    <row r="55" spans="1:16" x14ac:dyDescent="0.15">
      <c r="A55" s="50"/>
      <c r="B55" s="51"/>
      <c r="C55" s="49"/>
      <c r="D55" s="51"/>
      <c r="E55" s="51"/>
      <c r="F55" s="51"/>
      <c r="G55" s="51"/>
      <c r="H55" s="51"/>
      <c r="I55" s="9" t="s">
        <v>116</v>
      </c>
      <c r="J55" s="12">
        <f>J51-J53</f>
        <v>0</v>
      </c>
    </row>
    <row r="56" spans="1:16" ht="3.75" customHeight="1" x14ac:dyDescent="0.15">
      <c r="D56" s="51"/>
      <c r="E56" s="51"/>
      <c r="F56" s="51"/>
      <c r="G56" s="51"/>
      <c r="H56" s="51"/>
      <c r="I56" s="11"/>
      <c r="J56" s="12"/>
    </row>
    <row r="57" spans="1:16" x14ac:dyDescent="0.15">
      <c r="A57" s="5" t="s">
        <v>139</v>
      </c>
      <c r="E57" s="10"/>
      <c r="I57" s="11"/>
      <c r="J57" s="12"/>
    </row>
    <row r="58" spans="1:16" ht="3.75" customHeight="1" x14ac:dyDescent="0.15">
      <c r="E58" s="10"/>
      <c r="I58" s="11"/>
      <c r="J58" s="12"/>
    </row>
    <row r="59" spans="1:16" ht="12.75" customHeight="1" x14ac:dyDescent="0.15">
      <c r="A59" s="27" t="s">
        <v>178</v>
      </c>
      <c r="E59" s="56">
        <f>COUNTA('Jahreslizenz Meldungen'!A10:B41)</f>
        <v>0</v>
      </c>
      <c r="F59" s="56">
        <f>Abgabentabelle!C8</f>
        <v>25</v>
      </c>
      <c r="G59" s="42" t="s">
        <v>141</v>
      </c>
      <c r="H59" s="129"/>
      <c r="I59" s="136"/>
      <c r="J59" s="137">
        <f>E59*F59</f>
        <v>0</v>
      </c>
      <c r="L59"/>
      <c r="M59"/>
      <c r="N59"/>
      <c r="O59"/>
      <c r="P59"/>
    </row>
    <row r="60" spans="1:16" x14ac:dyDescent="0.15">
      <c r="A60" s="27" t="s">
        <v>166</v>
      </c>
      <c r="E60" s="56">
        <f>COUNTA('Tageslizenz Meldungen'!A10:B25)</f>
        <v>0</v>
      </c>
      <c r="F60" s="56">
        <f>Abgabentabelle!C9</f>
        <v>5</v>
      </c>
      <c r="G60" s="42" t="s">
        <v>141</v>
      </c>
      <c r="H60" s="55"/>
      <c r="I60" s="53"/>
      <c r="J60" s="18">
        <f>E60*F60</f>
        <v>0</v>
      </c>
      <c r="L60"/>
      <c r="M60"/>
      <c r="N60"/>
      <c r="O60"/>
      <c r="P60"/>
    </row>
    <row r="61" spans="1:16" x14ac:dyDescent="0.15">
      <c r="I61" s="13" t="s">
        <v>142</v>
      </c>
      <c r="J61" s="14">
        <f>SUM(J55:J60)</f>
        <v>0</v>
      </c>
      <c r="L61"/>
      <c r="M61"/>
      <c r="N61"/>
      <c r="O61"/>
      <c r="P61"/>
    </row>
    <row r="62" spans="1:16" x14ac:dyDescent="0.15">
      <c r="A62" s="5" t="s">
        <v>215</v>
      </c>
      <c r="G62" s="55"/>
      <c r="H62" s="55"/>
      <c r="I62" s="187"/>
      <c r="J62" s="188">
        <f>(J72+J73)</f>
        <v>0</v>
      </c>
      <c r="L62"/>
      <c r="M62"/>
      <c r="N62"/>
      <c r="O62"/>
      <c r="P62"/>
    </row>
    <row r="63" spans="1:16" x14ac:dyDescent="0.15">
      <c r="I63" s="13" t="s">
        <v>216</v>
      </c>
      <c r="J63" s="14">
        <f>SUM(J61:J62)</f>
        <v>0</v>
      </c>
      <c r="L63"/>
      <c r="M63"/>
      <c r="N63"/>
      <c r="O63"/>
      <c r="P63"/>
    </row>
    <row r="64" spans="1:16" ht="3.75" customHeight="1" x14ac:dyDescent="0.15">
      <c r="I64" s="13"/>
      <c r="J64" s="15"/>
    </row>
    <row r="65" spans="1:20" x14ac:dyDescent="0.15">
      <c r="A65" s="214" t="s">
        <v>119</v>
      </c>
      <c r="B65" s="214"/>
      <c r="C65" s="214"/>
      <c r="D65" s="214"/>
      <c r="E65" s="214"/>
      <c r="F65" s="214"/>
      <c r="G65" s="214"/>
      <c r="H65" s="214"/>
      <c r="I65" s="214"/>
      <c r="J65" s="214"/>
    </row>
    <row r="66" spans="1:20" ht="3.75" customHeight="1" x14ac:dyDescent="0.15"/>
    <row r="67" spans="1:20" x14ac:dyDescent="0.15">
      <c r="A67" s="5" t="s">
        <v>12</v>
      </c>
    </row>
    <row r="68" spans="1:20" x14ac:dyDescent="0.15">
      <c r="A68" s="6" t="s">
        <v>13</v>
      </c>
      <c r="B68" s="6"/>
      <c r="C68" s="6"/>
      <c r="D68" s="6"/>
      <c r="E68" s="7"/>
      <c r="F68" s="7" t="s">
        <v>172</v>
      </c>
      <c r="G68" s="7"/>
      <c r="H68" s="7"/>
      <c r="I68" s="7"/>
      <c r="J68" s="9" t="s">
        <v>155</v>
      </c>
    </row>
    <row r="69" spans="1:20" ht="3.75" customHeight="1" x14ac:dyDescent="0.15">
      <c r="A69" s="6"/>
      <c r="B69" s="6"/>
      <c r="C69" s="6"/>
      <c r="D69" s="6"/>
      <c r="E69" s="7"/>
      <c r="F69" s="8"/>
      <c r="G69" s="8"/>
      <c r="H69" s="7"/>
      <c r="I69" s="7"/>
      <c r="J69" s="9"/>
    </row>
    <row r="70" spans="1:20" x14ac:dyDescent="0.15">
      <c r="A70" s="42" t="s">
        <v>118</v>
      </c>
      <c r="C70" s="56" t="str">
        <f>VLOOKUP($L$21,Abgabentabelle!$A$11:$H$25,4)</f>
        <v>fix</v>
      </c>
      <c r="E70" s="79" t="str">
        <f>IF(C70="Variabel",J51-J53,"")</f>
        <v/>
      </c>
      <c r="F70" s="56">
        <f>IF(B23=Abgabentabelle!H17,IF(E51&lt;=Abgabentabelle!D27,Abgabentabelle!C27,IF(E51&lt;=Abgabentabelle!D28,Abgabentabelle!C28,Abgabentabelle!C29)),IF(B23=Abgabentabelle!H18,IF(Turnierprotokoll!E51&lt;=Abgabentabelle!D30,Abgabentabelle!C30,Abgabentabelle!C31),VLOOKUP($L$21,Abgabentabelle!$A$11:$H$25,3)))</f>
        <v>20</v>
      </c>
      <c r="G70" s="42" t="str">
        <f>IF(C70="Variabel","%","€")</f>
        <v>€</v>
      </c>
      <c r="H70" s="3"/>
      <c r="I70" s="11"/>
      <c r="J70" s="12">
        <f>IF(C70="Variabel",(J51-J53)/100*F70,F70)</f>
        <v>20</v>
      </c>
    </row>
    <row r="71" spans="1:20" ht="4.5" customHeight="1" x14ac:dyDescent="0.15">
      <c r="A71" s="42"/>
      <c r="G71" s="42"/>
      <c r="I71" s="147"/>
      <c r="J71" s="12"/>
    </row>
    <row r="72" spans="1:20" ht="12.75" customHeight="1" x14ac:dyDescent="0.15">
      <c r="A72" s="145" t="s">
        <v>147</v>
      </c>
      <c r="C72" s="146" t="s">
        <v>149</v>
      </c>
      <c r="F72" s="70"/>
      <c r="G72" s="42"/>
      <c r="H72" s="217" t="str">
        <f>IF(F73&gt;F72," FEHLER !!!","")</f>
        <v/>
      </c>
      <c r="I72" s="217"/>
      <c r="J72" s="12">
        <f>-($F$72-$F$73)*F51</f>
        <v>0</v>
      </c>
    </row>
    <row r="73" spans="1:20" ht="12.75" customHeight="1" x14ac:dyDescent="0.15">
      <c r="C73" s="145" t="s">
        <v>148</v>
      </c>
      <c r="F73" s="70"/>
      <c r="G73" s="42"/>
      <c r="H73" s="218" t="str">
        <f>IF(F73&gt;F72,"gesamt muss &gt;= U21 sein","")</f>
        <v/>
      </c>
      <c r="I73" s="218"/>
      <c r="J73" s="12">
        <f>-(F53*F73)</f>
        <v>0</v>
      </c>
    </row>
    <row r="74" spans="1:20" ht="4.5" customHeight="1" x14ac:dyDescent="0.15">
      <c r="C74" s="139"/>
      <c r="E74" s="16"/>
      <c r="F74" s="3"/>
      <c r="G74" s="3"/>
      <c r="H74" s="3"/>
      <c r="I74" s="11"/>
      <c r="J74" s="17"/>
    </row>
    <row r="75" spans="1:20" ht="13" customHeight="1" x14ac:dyDescent="0.15">
      <c r="A75" s="145"/>
      <c r="C75" s="49" t="s">
        <v>74</v>
      </c>
      <c r="F75" s="70"/>
      <c r="G75" s="42"/>
      <c r="H75" s="217" t="str">
        <f>IF(F76&gt;F73," Fehler !!!",IF(F75&gt;F72," FEHLER !!!",IF(F76&gt;F75," FEHLER !!!","")))</f>
        <v/>
      </c>
      <c r="I75" s="217"/>
      <c r="J75" s="12">
        <f>IF(C70="fix",($F$75-$F$76)*F51,(($F$75-$F$76)*F51)/100*(100-F70))</f>
        <v>0</v>
      </c>
    </row>
    <row r="76" spans="1:20" s="152" customFormat="1" ht="13" customHeight="1" x14ac:dyDescent="0.15">
      <c r="C76" s="152" t="s">
        <v>75</v>
      </c>
      <c r="F76" s="153"/>
      <c r="G76" s="154"/>
      <c r="H76" s="244" t="str">
        <f>IF(F76&gt;F73,"U21 Teilnehmer muss &gt;= U21 krank sein",IF(F75&gt;F72,"gesamt muss &gt;= davon krank sein",IF(F76&gt;F75,"gesamt muss &gt;= U21 sein","")))</f>
        <v/>
      </c>
      <c r="I76" s="244"/>
      <c r="J76" s="155">
        <f>IF(C70="fix",((F53*F76)),((F53*F76)/100*(100-F70)))</f>
        <v>0</v>
      </c>
      <c r="K76" s="154"/>
      <c r="L76" s="156"/>
      <c r="M76" s="154"/>
      <c r="N76" s="154"/>
      <c r="O76" s="154"/>
      <c r="P76" s="154"/>
      <c r="Q76" s="154"/>
      <c r="R76" s="154"/>
      <c r="S76" s="154"/>
      <c r="T76" s="154"/>
    </row>
    <row r="77" spans="1:20" ht="4.5" customHeight="1" x14ac:dyDescent="0.15">
      <c r="C77" s="139"/>
      <c r="E77" s="16"/>
      <c r="F77" s="3"/>
      <c r="G77" s="3"/>
      <c r="H77" s="3"/>
      <c r="I77" s="11"/>
      <c r="J77" s="17"/>
    </row>
    <row r="78" spans="1:20" x14ac:dyDescent="0.15">
      <c r="A78" s="2" t="s">
        <v>140</v>
      </c>
      <c r="E78" s="16"/>
      <c r="F78" s="16"/>
      <c r="I78" s="11"/>
      <c r="J78" s="18">
        <f>J59+J60</f>
        <v>0</v>
      </c>
    </row>
    <row r="79" spans="1:20" x14ac:dyDescent="0.15">
      <c r="I79" s="13" t="s">
        <v>142</v>
      </c>
      <c r="J79" s="14">
        <f>SUM(J70:J78)</f>
        <v>20</v>
      </c>
    </row>
    <row r="80" spans="1:20" ht="3.75" customHeight="1" x14ac:dyDescent="0.15"/>
    <row r="81" spans="1:10" x14ac:dyDescent="0.15">
      <c r="A81" s="214" t="s">
        <v>7</v>
      </c>
      <c r="B81" s="214"/>
      <c r="C81" s="214"/>
      <c r="D81" s="214"/>
      <c r="E81" s="214"/>
      <c r="F81" s="214"/>
      <c r="G81" s="214"/>
      <c r="H81" s="214"/>
      <c r="I81" s="214"/>
      <c r="J81" s="214"/>
    </row>
    <row r="82" spans="1:10" ht="3.75" customHeight="1" x14ac:dyDescent="0.15"/>
    <row r="83" spans="1:10" x14ac:dyDescent="0.15">
      <c r="A83" s="126" t="s">
        <v>46</v>
      </c>
      <c r="B83" s="135"/>
      <c r="C83" s="127"/>
      <c r="E83" s="128" t="s">
        <v>43</v>
      </c>
      <c r="F83" s="222"/>
      <c r="G83" s="223"/>
      <c r="H83" s="223"/>
      <c r="I83" s="224"/>
      <c r="J83" s="134" t="str">
        <f>IF(B83&lt;50,"",B83*0.5)</f>
        <v/>
      </c>
    </row>
    <row r="84" spans="1:10" x14ac:dyDescent="0.15">
      <c r="A84" s="128"/>
      <c r="B84" s="128"/>
      <c r="C84" s="127"/>
      <c r="D84" s="127"/>
      <c r="F84" s="222"/>
      <c r="G84" s="223"/>
      <c r="H84" s="223"/>
      <c r="I84" s="224"/>
      <c r="J84" s="149" t="s">
        <v>49</v>
      </c>
    </row>
    <row r="85" spans="1:10" x14ac:dyDescent="0.15">
      <c r="A85" s="128"/>
      <c r="B85" s="129"/>
      <c r="C85" s="127"/>
      <c r="D85" s="127"/>
      <c r="F85" s="222"/>
      <c r="G85" s="223"/>
      <c r="H85" s="223"/>
      <c r="I85" s="224"/>
      <c r="J85" s="150" t="s">
        <v>181</v>
      </c>
    </row>
    <row r="86" spans="1:10" ht="3.75" customHeight="1" x14ac:dyDescent="0.15">
      <c r="A86" s="42"/>
      <c r="B86" s="127"/>
      <c r="C86" s="127"/>
      <c r="D86" s="127"/>
      <c r="E86" s="128"/>
      <c r="F86" s="129"/>
      <c r="G86" s="129"/>
      <c r="H86" s="129"/>
    </row>
    <row r="87" spans="1:10" ht="3.75" customHeight="1" x14ac:dyDescent="0.15"/>
    <row r="88" spans="1:10" ht="3.75" customHeight="1" x14ac:dyDescent="0.15">
      <c r="A88" s="241"/>
      <c r="B88" s="241"/>
      <c r="C88" s="241"/>
      <c r="D88" s="241"/>
      <c r="E88" s="241"/>
      <c r="F88" s="241"/>
      <c r="G88" s="241"/>
      <c r="H88" s="241"/>
      <c r="I88" s="241"/>
      <c r="J88" s="241"/>
    </row>
    <row r="90" spans="1:10" x14ac:dyDescent="0.15">
      <c r="A90" s="248" t="s">
        <v>0</v>
      </c>
      <c r="B90" s="248"/>
      <c r="C90" s="248"/>
      <c r="D90" s="248"/>
      <c r="E90" s="68">
        <f>J79</f>
        <v>20</v>
      </c>
      <c r="F90" s="249" t="s">
        <v>169</v>
      </c>
      <c r="G90" s="249"/>
      <c r="H90" s="249"/>
      <c r="I90" s="249"/>
      <c r="J90" s="249"/>
    </row>
    <row r="91" spans="1:10" x14ac:dyDescent="0.15">
      <c r="A91" s="19"/>
    </row>
    <row r="92" spans="1:10" ht="23" x14ac:dyDescent="0.15">
      <c r="A92" s="219" t="s">
        <v>77</v>
      </c>
      <c r="B92" s="220"/>
      <c r="C92" s="220"/>
      <c r="D92" s="220"/>
      <c r="E92" s="220"/>
      <c r="F92" s="220"/>
      <c r="G92" s="220"/>
      <c r="H92" s="220"/>
      <c r="I92" s="220"/>
      <c r="J92" s="221"/>
    </row>
    <row r="93" spans="1:10" ht="3.75" customHeight="1" x14ac:dyDescent="0.15">
      <c r="A93" s="57"/>
      <c r="B93" s="58"/>
      <c r="C93" s="58"/>
      <c r="D93" s="58"/>
      <c r="E93" s="58"/>
      <c r="F93" s="58"/>
      <c r="G93" s="58"/>
      <c r="H93" s="58"/>
      <c r="I93" s="58"/>
      <c r="J93" s="59"/>
    </row>
    <row r="94" spans="1:10" ht="12" customHeight="1" x14ac:dyDescent="0.15">
      <c r="A94" s="245" t="s">
        <v>251</v>
      </c>
      <c r="B94" s="246"/>
      <c r="C94" s="246"/>
      <c r="D94" s="246"/>
      <c r="E94" s="246"/>
      <c r="F94" s="246"/>
      <c r="G94" s="246"/>
      <c r="H94" s="246"/>
      <c r="I94" s="246"/>
      <c r="J94" s="247"/>
    </row>
    <row r="95" spans="1:10" ht="3.75" customHeight="1" x14ac:dyDescent="0.15">
      <c r="A95" s="230"/>
      <c r="B95" s="231"/>
      <c r="C95" s="231"/>
      <c r="D95" s="231"/>
      <c r="E95" s="60"/>
      <c r="F95" s="61"/>
      <c r="G95" s="61"/>
      <c r="H95" s="61"/>
      <c r="I95" s="61"/>
      <c r="J95" s="62"/>
    </row>
    <row r="96" spans="1:10" ht="12.75" customHeight="1" x14ac:dyDescent="0.15">
      <c r="A96" s="230" t="s">
        <v>117</v>
      </c>
      <c r="B96" s="231"/>
      <c r="C96" s="231"/>
      <c r="D96" s="231"/>
      <c r="E96" s="242" t="str">
        <f>G5</f>
        <v>TM_2022_1_CQ_ÖSBV</v>
      </c>
      <c r="F96" s="242"/>
      <c r="G96" s="243"/>
      <c r="H96" s="63"/>
      <c r="I96" s="63"/>
      <c r="J96" s="64"/>
    </row>
    <row r="97" spans="1:10" x14ac:dyDescent="0.15">
      <c r="A97" s="228" t="s">
        <v>76</v>
      </c>
      <c r="B97" s="229"/>
      <c r="C97" s="229"/>
      <c r="D97" s="229"/>
      <c r="E97" s="65">
        <f>J79</f>
        <v>20</v>
      </c>
      <c r="F97" s="66"/>
      <c r="G97" s="66"/>
      <c r="H97" s="66"/>
      <c r="I97" s="66"/>
      <c r="J97" s="67"/>
    </row>
  </sheetData>
  <sheetProtection algorithmName="SHA-512" hashValue="MNvhZRa7lrMQ1Qh1Y7SgSpGI5ioxWxoimzPoP4mnVE4KnmyhsfgUnRUNpU3jccR5WyFSVysDWIUlfttCrP+XMg==" saltValue="ZtrL5RywzsNeRNFDiKDgeQ==" spinCount="100000" sheet="1" objects="1" scenarios="1" selectLockedCells="1"/>
  <mergeCells count="41">
    <mergeCell ref="G5:J5"/>
    <mergeCell ref="A7:J7"/>
    <mergeCell ref="A97:D97"/>
    <mergeCell ref="A96:D96"/>
    <mergeCell ref="A95:D95"/>
    <mergeCell ref="A39:J44"/>
    <mergeCell ref="A65:J65"/>
    <mergeCell ref="A88:J88"/>
    <mergeCell ref="E96:G96"/>
    <mergeCell ref="F85:I85"/>
    <mergeCell ref="H75:I75"/>
    <mergeCell ref="H76:I76"/>
    <mergeCell ref="A94:J94"/>
    <mergeCell ref="A90:D90"/>
    <mergeCell ref="F90:J90"/>
    <mergeCell ref="A46:J46"/>
    <mergeCell ref="B35:D35"/>
    <mergeCell ref="H72:I72"/>
    <mergeCell ref="H73:I73"/>
    <mergeCell ref="G35:I35"/>
    <mergeCell ref="A92:J92"/>
    <mergeCell ref="F83:I83"/>
    <mergeCell ref="F84:I84"/>
    <mergeCell ref="A81:J81"/>
    <mergeCell ref="A37:J37"/>
    <mergeCell ref="I1:J1"/>
    <mergeCell ref="G33:I33"/>
    <mergeCell ref="B25:F25"/>
    <mergeCell ref="B33:D33"/>
    <mergeCell ref="B23:F23"/>
    <mergeCell ref="A27:J27"/>
    <mergeCell ref="B29:D29"/>
    <mergeCell ref="G29:I29"/>
    <mergeCell ref="B31:D31"/>
    <mergeCell ref="G31:I31"/>
    <mergeCell ref="A19:J19"/>
    <mergeCell ref="A3:H3"/>
    <mergeCell ref="A5:D5"/>
    <mergeCell ref="B13:F13"/>
    <mergeCell ref="B15:F15"/>
    <mergeCell ref="B11:F11"/>
  </mergeCells>
  <phoneticPr fontId="1" type="noConversion"/>
  <conditionalFormatting sqref="H75 I71 H72">
    <cfRule type="containsText" dxfId="3" priority="5" stopIfTrue="1" operator="containsText" text="FEHLER">
      <formula>NOT(ISERROR(SEARCH("FEHLER",H71)))</formula>
    </cfRule>
  </conditionalFormatting>
  <conditionalFormatting sqref="H76 H73">
    <cfRule type="containsText" dxfId="2" priority="3" stopIfTrue="1" operator="containsText" text="FEHLER">
      <formula>NOT(ISERROR(SEARCH("FEHLER",H73)))</formula>
    </cfRule>
  </conditionalFormatting>
  <conditionalFormatting sqref="H76:I76 H73:I73">
    <cfRule type="containsText" dxfId="1" priority="1" stopIfTrue="1" operator="containsText" text="gesamt muss &gt; U21 sein">
      <formula>NOT(ISERROR(SEARCH("gesamt muss &gt; U21 sein",H73)))</formula>
    </cfRule>
    <cfRule type="containsText" dxfId="0" priority="2" stopIfTrue="1" operator="containsText" text="gesamt muss &gt; als U21 sein">
      <formula>NOT(ISERROR(SEARCH("gesamt muss &gt; als U21 sein",H73)))</formula>
    </cfRule>
  </conditionalFormatting>
  <dataValidations xWindow="335" yWindow="667" count="2">
    <dataValidation allowBlank="1" showInputMessage="1" showErrorMessage="1" promptTitle="Lizenzen:" prompt="Wenn bei dem Turnier Lizenzen vergeben wurden, DANN bitte nicht vergessen, die Namen und VOLLSTÄNDIGEN Daten der Lizenznehmer im Sheet &quot;LIZENZANMELDUNGEN 2007&quot; einzutragen!" sqref="E57" xr:uid="{00000000-0002-0000-0000-000000000000}"/>
    <dataValidation allowBlank="1" showInputMessage="1" showErrorMessage="1" promptTitle="Lizenzen:" prompt="Wenn bei dem Turnier Lizenzen vergeben wurden, DANN bitte nicht vergessen, die Namen der Lizenznehmer im Sheet &quot;LIZENZANMELDUNGEN 2007&quot; mit ALLEN Daten einzutragen!" sqref="E58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9" scale="79" orientation="portrait"/>
  <cellWatches>
    <cellWatch r="B9"/>
    <cellWatch r="B10"/>
    <cellWatch r="B19"/>
    <cellWatch r="B12"/>
    <cellWatch r="B41"/>
    <cellWatch r="B29"/>
    <cellWatch r="B78"/>
    <cellWatch r="B57"/>
    <cellWatch r="B47"/>
    <cellWatch r="B26"/>
    <cellWatch r="B32"/>
    <cellWatch r="B69"/>
    <cellWatch r="B4"/>
    <cellWatch r="B33"/>
    <cellWatch r="B13"/>
    <cellWatch r="B40"/>
    <cellWatch r="B18"/>
    <cellWatch r="B15"/>
    <cellWatch r="B28"/>
    <cellWatch r="B77"/>
    <cellWatch r="B56"/>
    <cellWatch r="B17"/>
    <cellWatch r="B37"/>
    <cellWatch r="B25"/>
    <cellWatch r="B61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42"/>
    <cellWatch r="B21"/>
    <cellWatch r="B11"/>
    <cellWatch r="B20"/>
    <cellWatch r="B58"/>
    <cellWatch r="B30"/>
    <cellWatch r="B79"/>
    <cellWatch r="B48"/>
    <cellWatch r="B27"/>
    <cellWatch r="B70"/>
    <cellWatch r="B5"/>
    <cellWatch r="B34"/>
    <cellWatch r="B14"/>
    <cellWatch r="B16"/>
    <cellWatch r="B38"/>
    <cellWatch r="B62"/>
    <cellWatch r="I8"/>
    <cellWatch r="I17"/>
    <cellWatch r="I39"/>
    <cellWatch r="I27"/>
    <cellWatch r="I76"/>
    <cellWatch r="I55"/>
    <cellWatch r="I67"/>
    <cellWatch r="I5"/>
    <cellWatch r="I31"/>
    <cellWatch r="I11"/>
    <cellWatch r="I13"/>
    <cellWatch r="B24"/>
    <cellWatch r="B23"/>
    <cellWatch r="I21"/>
    <cellWatch r="I24"/>
    <cellWatch r="I25"/>
    <cellWatch r="B50"/>
    <cellWatch r="B53"/>
    <cellWatch r="B54"/>
    <cellWatch r="B49"/>
    <cellWatch r="I59"/>
    <cellWatch r="I47"/>
    <cellWatch r="I50"/>
    <cellWatch r="I51"/>
    <cellWatch r="I58"/>
    <cellWatch r="B46"/>
    <cellWatch r="B91"/>
    <cellWatch r="B82"/>
    <cellWatch r="B90"/>
    <cellWatch r="B60"/>
    <cellWatch r="B74"/>
    <cellWatch r="I88"/>
    <cellWatch r="I79"/>
    <cellWatch r="I14"/>
    <cellWatch r="I44"/>
    <cellWatch r="I23"/>
    <cellWatch r="I35"/>
    <cellWatch r="B43"/>
    <cellWatch r="B22"/>
    <cellWatch r="B81"/>
    <cellWatch r="B59"/>
    <cellWatch r="B71"/>
    <cellWatch r="B80"/>
    <cellWatch r="B63"/>
    <cellWatch r="B31"/>
    <cellWatch r="B72"/>
    <cellWatch r="B35"/>
    <cellWatch r="B39"/>
    <cellWatch r="B64"/>
    <cellWatch r="B51"/>
    <cellWatch r="B55"/>
    <cellWatch r="B94"/>
    <cellWatch r="B85"/>
    <cellWatch r="B93"/>
    <cellWatch r="B76"/>
    <cellWatch r="B95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84"/>
    <cellWatch r="I74"/>
    <cellWatch r="I53"/>
    <cellWatch r="I65"/>
    <cellWatch r="I57"/>
    <cellWatch r="B97"/>
    <cellWatch r="B88"/>
    <cellWatch r="B96"/>
    <cellWatch r="I87"/>
    <cellWatch r="I78"/>
    <cellWatch r="B68"/>
    <cellWatch r="B89"/>
    <cellWatch r="B102"/>
    <cellWatch r="B92"/>
    <cellWatch r="B101"/>
    <cellWatch r="I19"/>
    <cellWatch r="I20"/>
    <cellWatch r="I22"/>
    <cellWatch r="I18"/>
    <cellWatch r="B73"/>
    <cellWatch r="I68"/>
    <cellWatch r="B6"/>
    <cellWatch r="I32"/>
    <cellWatch r="I28"/>
    <cellWatch r="I69"/>
    <cellWatch r="I48"/>
    <cellWatch r="I60"/>
    <cellWatch r="I52"/>
    <cellWatch r="I40"/>
    <cellWatch r="I43"/>
    <cellWatch r="I81"/>
    <cellWatch r="I72"/>
    <cellWatch r="I36"/>
    <cellWatch r="I77"/>
    <cellWatch r="I56"/>
    <cellWatch r="I41"/>
    <cellWatch r="I33"/>
    <cellWatch r="I61"/>
    <cellWatch r="I49"/>
    <cellWatch r="I90"/>
    <cellWatch r="I46"/>
    <cellWatch r="I91"/>
    <cellWatch r="I70"/>
    <cellWatch r="I82"/>
    <cellWatch r="I62"/>
    <cellWatch r="I99"/>
    <cellWatch r="B103"/>
    <cellWatch r="I63"/>
    <cellWatch r="I100"/>
    <cellWatch r="I83"/>
    <cellWatch r="I71"/>
    <cellWatch r="B115"/>
    <cellWatch r="B106"/>
    <cellWatch r="B114"/>
    <cellWatch r="B98"/>
    <cellWatch r="I112"/>
    <cellWatch r="I103"/>
    <cellWatch r="B105"/>
    <cellWatch r="B104"/>
    <cellWatch r="B119"/>
    <cellWatch r="B109"/>
    <cellWatch r="B118"/>
    <cellWatch r="B117"/>
    <cellWatch r="I45"/>
    <cellWatch r="I89"/>
    <cellWatch r="I80"/>
    <cellWatch r="B7"/>
    <cellWatch r="I73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B113"/>
    <cellWatch r="H112"/>
    <cellWatch r="H103"/>
    <cellWatch r="H68"/>
    <cellWatch r="B108"/>
    <cellWatch r="B116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  <cellWatch r="I34"/>
    <cellWatch r="B8"/>
    <cellWatch r="I64"/>
    <cellWatch r="I101"/>
    <cellWatch r="I92"/>
    <cellWatch r="I84"/>
    <cellWatch r="B107"/>
    <cellWatch r="I113"/>
    <cellWatch r="I104"/>
    <cellWatch r="B120"/>
    <cellWatch r="B110"/>
    <cellWatch r="I42"/>
    <cellWatch r="B122"/>
    <cellWatch r="B121"/>
    <cellWatch r="B112"/>
    <cellWatch r="B111"/>
    <cellWatch r="B126"/>
    <cellWatch r="B125"/>
    <cellWatch r="B124"/>
    <cellWatch r="B123"/>
  </cellWatche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3" name="Drop Down 80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25400</xdr:rowOff>
                  </from>
                  <to>
                    <xdr:col>6</xdr:col>
                    <xdr:colOff>215900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" name="Drop Down 89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25400</xdr:rowOff>
                  </from>
                  <to>
                    <xdr:col>6</xdr:col>
                    <xdr:colOff>215900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0070C0"/>
    <pageSetUpPr fitToPage="1"/>
  </sheetPr>
  <dimension ref="A1:H25"/>
  <sheetViews>
    <sheetView showGridLines="0" workbookViewId="0">
      <selection activeCell="A13" sqref="A13:C13"/>
    </sheetView>
  </sheetViews>
  <sheetFormatPr baseColWidth="10" defaultRowHeight="13" x14ac:dyDescent="0.15"/>
  <cols>
    <col min="1" max="1" width="23" customWidth="1"/>
    <col min="2" max="2" width="25.6640625" customWidth="1"/>
    <col min="3" max="3" width="37.33203125" customWidth="1"/>
  </cols>
  <sheetData>
    <row r="1" spans="1:8" ht="25" x14ac:dyDescent="0.15">
      <c r="A1" s="252" t="s">
        <v>120</v>
      </c>
      <c r="B1" s="253"/>
      <c r="C1" s="253"/>
      <c r="D1" s="253"/>
      <c r="E1" s="253"/>
      <c r="F1" s="1"/>
      <c r="G1" s="1"/>
      <c r="H1" s="1"/>
    </row>
    <row r="2" spans="1:8" ht="26.25" customHeight="1" x14ac:dyDescent="0.15">
      <c r="A2" s="254"/>
      <c r="B2" s="254"/>
      <c r="C2" s="254"/>
      <c r="D2" s="254"/>
      <c r="E2" s="254"/>
    </row>
    <row r="3" spans="1:8" ht="26.25" customHeight="1" x14ac:dyDescent="0.15">
      <c r="A3" s="251"/>
      <c r="B3" s="251"/>
      <c r="C3" s="251"/>
      <c r="D3" s="251"/>
      <c r="E3" s="251"/>
    </row>
    <row r="4" spans="1:8" x14ac:dyDescent="0.15">
      <c r="A4" s="251"/>
      <c r="B4" s="251"/>
      <c r="C4" s="251"/>
      <c r="D4" s="251"/>
      <c r="E4" s="251"/>
    </row>
    <row r="7" spans="1:8" x14ac:dyDescent="0.15">
      <c r="A7" s="21" t="s">
        <v>145</v>
      </c>
      <c r="B7" s="22" t="s">
        <v>146</v>
      </c>
      <c r="C7" s="22" t="s">
        <v>131</v>
      </c>
      <c r="D7" s="255" t="s">
        <v>132</v>
      </c>
      <c r="E7" s="251"/>
    </row>
    <row r="8" spans="1:8" x14ac:dyDescent="0.15">
      <c r="C8" s="130"/>
    </row>
    <row r="9" spans="1:8" ht="45" x14ac:dyDescent="0.15">
      <c r="A9" s="23" t="s">
        <v>133</v>
      </c>
      <c r="B9" s="24" t="s">
        <v>134</v>
      </c>
      <c r="C9" s="131" t="s">
        <v>179</v>
      </c>
      <c r="D9" s="20"/>
    </row>
    <row r="10" spans="1:8" ht="14" x14ac:dyDescent="0.15">
      <c r="B10" s="25"/>
      <c r="C10" s="132"/>
      <c r="D10" s="20"/>
    </row>
    <row r="11" spans="1:8" x14ac:dyDescent="0.15">
      <c r="A11" t="s">
        <v>8</v>
      </c>
      <c r="B11" s="24" t="s">
        <v>134</v>
      </c>
      <c r="C11" s="144" t="s">
        <v>210</v>
      </c>
      <c r="D11" s="250"/>
      <c r="E11" s="254"/>
    </row>
    <row r="12" spans="1:8" ht="14" x14ac:dyDescent="0.15">
      <c r="B12" s="25"/>
      <c r="C12" s="133"/>
      <c r="D12" s="80"/>
      <c r="E12" s="80"/>
    </row>
    <row r="13" spans="1:8" x14ac:dyDescent="0.15">
      <c r="D13" s="250"/>
      <c r="E13" s="251"/>
      <c r="H13" s="26"/>
    </row>
    <row r="14" spans="1:8" ht="14" x14ac:dyDescent="0.15">
      <c r="C14" s="133"/>
      <c r="D14" s="20"/>
    </row>
    <row r="15" spans="1:8" ht="14" x14ac:dyDescent="0.15">
      <c r="C15" s="133"/>
      <c r="D15" s="20"/>
    </row>
    <row r="16" spans="1:8" x14ac:dyDescent="0.15">
      <c r="C16" s="25"/>
      <c r="D16" s="20"/>
    </row>
    <row r="17" spans="4:4" x14ac:dyDescent="0.15">
      <c r="D17" s="20"/>
    </row>
    <row r="18" spans="4:4" x14ac:dyDescent="0.15">
      <c r="D18" s="20"/>
    </row>
    <row r="19" spans="4:4" x14ac:dyDescent="0.15">
      <c r="D19" s="20"/>
    </row>
    <row r="25" spans="4:4" x14ac:dyDescent="0.15">
      <c r="D25" s="28"/>
    </row>
  </sheetData>
  <sheetProtection algorithmName="SHA-512" hashValue="StuPH86ulrxUQxekPKjO+YbtCHwCMD44e9DkkDF9Nr5bYUJCrtNrnqCeeW3h4ZLJrM5YzhU+RADcGRXKUto/Ng==" saltValue="i0xgVAXMzMEiefE97SS7Ug==" spinCount="100000" sheet="1" objects="1" scenarios="1" selectLockedCells="1" selectUnlockedCells="1"/>
  <mergeCells count="6">
    <mergeCell ref="D13:E13"/>
    <mergeCell ref="A1:E2"/>
    <mergeCell ref="D7:E7"/>
    <mergeCell ref="D11:E11"/>
    <mergeCell ref="A3:E3"/>
    <mergeCell ref="A4:E4"/>
  </mergeCells>
  <phoneticPr fontId="1" type="noConversion"/>
  <hyperlinks>
    <hyperlink ref="C9" r:id="rId1" display="sportdirektion@snooker.co.at" xr:uid="{00000000-0004-0000-0100-000001000000}"/>
    <hyperlink ref="C11" r:id="rId2" xr:uid="{00000000-0004-0000-0100-000002000000}"/>
  </hyperlinks>
  <pageMargins left="0.74803149606299213" right="0.74803149606299213" top="0.98425196850393704" bottom="0.98425196850393704" header="0.51181102362204722" footer="0.51181102362204722"/>
  <pageSetup paperSize="9" scale="80" orientation="portrait"/>
  <cellWatches>
    <cellWatch r="B9"/>
    <cellWatch r="B10"/>
    <cellWatch r="B19"/>
    <cellWatch r="B12"/>
    <cellWatch r="B57"/>
    <cellWatch r="B41"/>
    <cellWatch r="B29"/>
    <cellWatch r="B78"/>
    <cellWatch r="B32"/>
    <cellWatch r="B69"/>
    <cellWatch r="B4"/>
    <cellWatch r="B33"/>
    <cellWatch r="B13"/>
    <cellWatch r="B40"/>
    <cellWatch r="B18"/>
    <cellWatch r="B15"/>
    <cellWatch r="B28"/>
    <cellWatch r="B77"/>
    <cellWatch r="B56"/>
    <cellWatch r="B47"/>
    <cellWatch r="B26"/>
    <cellWatch r="B17"/>
    <cellWatch r="B37"/>
    <cellWatch r="B25"/>
    <cellWatch r="B61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1"/>
    <cellWatch r="B20"/>
    <cellWatch r="B58"/>
    <cellWatch r="B42"/>
    <cellWatch r="B30"/>
    <cellWatch r="B79"/>
    <cellWatch r="B70"/>
    <cellWatch r="B5"/>
    <cellWatch r="B34"/>
    <cellWatch r="B14"/>
    <cellWatch r="B16"/>
    <cellWatch r="B48"/>
    <cellWatch r="B27"/>
    <cellWatch r="B38"/>
    <cellWatch r="B62"/>
    <cellWatch r="I8"/>
    <cellWatch r="I17"/>
    <cellWatch r="I39"/>
    <cellWatch r="I27"/>
    <cellWatch r="I76"/>
    <cellWatch r="I55"/>
    <cellWatch r="I67"/>
    <cellWatch r="I5"/>
    <cellWatch r="I31"/>
    <cellWatch r="I11"/>
    <cellWatch r="I13"/>
    <cellWatch r="B50"/>
    <cellWatch r="B53"/>
    <cellWatch r="B54"/>
    <cellWatch r="B49"/>
    <cellWatch r="I59"/>
    <cellWatch r="I47"/>
    <cellWatch r="I50"/>
    <cellWatch r="I51"/>
    <cellWatch r="I58"/>
    <cellWatch r="B46"/>
    <cellWatch r="B21"/>
    <cellWatch r="B24"/>
    <cellWatch r="B23"/>
    <cellWatch r="I21"/>
    <cellWatch r="I24"/>
    <cellWatch r="I25"/>
    <cellWatch r="I44"/>
    <cellWatch r="I23"/>
    <cellWatch r="I35"/>
    <cellWatch r="B91"/>
    <cellWatch r="B82"/>
    <cellWatch r="B90"/>
    <cellWatch r="B60"/>
    <cellWatch r="B74"/>
    <cellWatch r="I88"/>
    <cellWatch r="I79"/>
    <cellWatch r="I14"/>
    <cellWatch r="B43"/>
    <cellWatch r="B22"/>
    <cellWatch r="B81"/>
    <cellWatch r="B59"/>
    <cellWatch r="B71"/>
    <cellWatch r="B80"/>
    <cellWatch r="B63"/>
    <cellWatch r="B31"/>
    <cellWatch r="B72"/>
    <cellWatch r="B35"/>
    <cellWatch r="B39"/>
    <cellWatch r="B64"/>
    <cellWatch r="B51"/>
    <cellWatch r="B55"/>
    <cellWatch r="B94"/>
    <cellWatch r="B85"/>
    <cellWatch r="B93"/>
    <cellWatch r="B76"/>
    <cellWatch r="B95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73"/>
    <cellWatch r="I40"/>
    <cellWatch r="I28"/>
    <cellWatch r="I77"/>
    <cellWatch r="I56"/>
    <cellWatch r="I68"/>
    <cellWatch r="I32"/>
    <cellWatch r="I41"/>
    <cellWatch r="I78"/>
    <cellWatch r="I57"/>
    <cellWatch r="I69"/>
    <cellWatch r="I33"/>
    <cellWatch r="I61"/>
    <cellWatch r="I49"/>
    <cellWatch r="I52"/>
    <cellWatch r="I53"/>
    <cellWatch r="I60"/>
    <cellWatch r="B84"/>
    <cellWatch r="B92"/>
    <cellWatch r="I90"/>
    <cellWatch r="I81"/>
    <cellWatch r="I46"/>
    <cellWatch r="I91"/>
    <cellWatch r="I70"/>
    <cellWatch r="I82"/>
    <cellWatch r="B102"/>
    <cellWatch r="B101"/>
    <cellWatch r="I62"/>
    <cellWatch r="I99"/>
    <cellWatch r="I43"/>
    <cellWatch r="B103"/>
    <cellWatch r="I63"/>
    <cellWatch r="I100"/>
    <cellWatch r="I48"/>
    <cellWatch r="I83"/>
    <cellWatch r="I71"/>
    <cellWatch r="I74"/>
    <cellWatch r="B115"/>
    <cellWatch r="B106"/>
    <cellWatch r="B114"/>
    <cellWatch r="B98"/>
    <cellWatch r="I112"/>
    <cellWatch r="I103"/>
    <cellWatch r="B105"/>
    <cellWatch r="B104"/>
    <cellWatch r="B96"/>
    <cellWatch r="B88"/>
    <cellWatch r="B119"/>
    <cellWatch r="B109"/>
    <cellWatch r="B118"/>
    <cellWatch r="B117"/>
    <cellWatch r="I19"/>
    <cellWatch r="I20"/>
    <cellWatch r="I22"/>
    <cellWatch r="I18"/>
    <cellWatch r="I65"/>
    <cellWatch r="I87"/>
    <cellWatch r="B68"/>
    <cellWatch r="B97"/>
    <cellWatch r="B89"/>
    <cellWatch r="B6"/>
    <cellWatch r="I72"/>
    <cellWatch r="I36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H112"/>
    <cellWatch r="H103"/>
    <cellWatch r="H68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B7"/>
    <cellWatch r="H19"/>
    <cellWatch r="H73"/>
    <cellWatch r="I34"/>
    <cellWatch r="B8"/>
    <cellWatch r="I42"/>
    <cellWatch r="I45"/>
    <cellWatch r="I89"/>
    <cellWatch r="I80"/>
    <cellWatch r="I73"/>
    <cellWatch r="B113"/>
    <cellWatch r="B108"/>
    <cellWatch r="B116"/>
    <cellWatch r="B107"/>
    <cellWatch r="B110"/>
    <cellWatch r="B122"/>
    <cellWatch r="B121"/>
    <cellWatch r="B112"/>
    <cellWatch r="B111"/>
    <cellWatch r="B126"/>
    <cellWatch r="B125"/>
    <cellWatch r="B124"/>
    <cellWatch r="I64"/>
    <cellWatch r="I101"/>
    <cellWatch r="I92"/>
    <cellWatch r="I84"/>
    <cellWatch r="B123"/>
    <cellWatch r="I113"/>
    <cellWatch r="I104"/>
    <cellWatch r="B127"/>
    <cellWatch r="B129"/>
    <cellWatch r="B120"/>
    <cellWatch r="B128"/>
    <cellWatch r="B133"/>
    <cellWatch r="B132"/>
    <cellWatch r="B131"/>
    <cellWatch r="B130"/>
  </cellWatche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00B050"/>
    <pageSetUpPr fitToPage="1"/>
  </sheetPr>
  <dimension ref="A4:Q35"/>
  <sheetViews>
    <sheetView showGridLines="0" zoomScale="150" zoomScaleNormal="130" zoomScalePageLayoutView="130" workbookViewId="0">
      <pane ySplit="5" topLeftCell="A6" activePane="bottomLeft" state="frozenSplit"/>
      <selection activeCell="C17" sqref="C17"/>
      <selection pane="bottomLeft" activeCell="H25" sqref="H25"/>
    </sheetView>
  </sheetViews>
  <sheetFormatPr baseColWidth="10" defaultColWidth="11.5" defaultRowHeight="13" x14ac:dyDescent="0.15"/>
  <cols>
    <col min="1" max="1" width="3" style="32" bestFit="1" customWidth="1"/>
    <col min="2" max="2" width="6.6640625" style="32" bestFit="1" customWidth="1"/>
    <col min="3" max="3" width="14.6640625" style="33" customWidth="1"/>
    <col min="4" max="4" width="14.6640625" style="33" hidden="1" customWidth="1"/>
    <col min="5" max="5" width="33.33203125" style="34" bestFit="1" customWidth="1"/>
    <col min="6" max="6" width="47.33203125" style="35" bestFit="1" customWidth="1"/>
    <col min="7" max="7" width="6.83203125" style="41" customWidth="1"/>
    <col min="8" max="8" width="19.6640625" style="33" bestFit="1" customWidth="1"/>
    <col min="9" max="9" width="10.6640625" style="32" customWidth="1"/>
    <col min="10" max="16384" width="11.5" style="32"/>
  </cols>
  <sheetData>
    <row r="4" spans="1:11" x14ac:dyDescent="0.15">
      <c r="G4" s="36" t="s">
        <v>154</v>
      </c>
      <c r="H4" s="36" t="s">
        <v>127</v>
      </c>
    </row>
    <row r="5" spans="1:11" s="38" customFormat="1" x14ac:dyDescent="0.15">
      <c r="A5" s="36" t="s">
        <v>37</v>
      </c>
      <c r="B5" s="36" t="s">
        <v>128</v>
      </c>
      <c r="C5" s="36" t="s">
        <v>129</v>
      </c>
      <c r="D5" s="36" t="s">
        <v>129</v>
      </c>
      <c r="E5" s="36" t="s">
        <v>130</v>
      </c>
      <c r="F5" s="36" t="s">
        <v>18</v>
      </c>
      <c r="G5" s="36" t="s">
        <v>19</v>
      </c>
      <c r="H5" s="36" t="s">
        <v>249</v>
      </c>
      <c r="I5" s="37" t="s">
        <v>20</v>
      </c>
      <c r="K5" s="32"/>
    </row>
    <row r="6" spans="1:11" s="40" customFormat="1" x14ac:dyDescent="0.15">
      <c r="A6" s="39">
        <v>1</v>
      </c>
      <c r="B6" s="182" t="s">
        <v>207</v>
      </c>
      <c r="C6" s="182" t="s">
        <v>68</v>
      </c>
      <c r="D6" s="182" t="s">
        <v>68</v>
      </c>
      <c r="E6" s="183" t="s">
        <v>208</v>
      </c>
      <c r="F6" s="141" t="s">
        <v>252</v>
      </c>
      <c r="G6" s="189">
        <v>8</v>
      </c>
      <c r="H6" s="181" t="s">
        <v>209</v>
      </c>
      <c r="I6" s="78">
        <v>0.41666666666666669</v>
      </c>
      <c r="K6" s="32"/>
    </row>
    <row r="7" spans="1:11" s="40" customFormat="1" x14ac:dyDescent="0.15">
      <c r="A7" s="39">
        <f>A6+1</f>
        <v>2</v>
      </c>
      <c r="B7" s="182" t="s">
        <v>24</v>
      </c>
      <c r="C7" s="182" t="s">
        <v>21</v>
      </c>
      <c r="D7" s="182" t="s">
        <v>21</v>
      </c>
      <c r="E7" s="183" t="s">
        <v>85</v>
      </c>
      <c r="F7" s="141" t="s">
        <v>201</v>
      </c>
      <c r="G7" s="189">
        <v>3</v>
      </c>
      <c r="H7" s="191" t="s">
        <v>167</v>
      </c>
      <c r="I7" s="78">
        <v>0.41666666666666669</v>
      </c>
      <c r="K7" s="32"/>
    </row>
    <row r="8" spans="1:11" s="40" customFormat="1" x14ac:dyDescent="0.15">
      <c r="A8" s="39">
        <f>A7+1</f>
        <v>3</v>
      </c>
      <c r="B8" s="182" t="s">
        <v>202</v>
      </c>
      <c r="C8" s="182" t="s">
        <v>21</v>
      </c>
      <c r="D8" s="182" t="s">
        <v>21</v>
      </c>
      <c r="E8" s="183" t="s">
        <v>203</v>
      </c>
      <c r="F8" s="141" t="s">
        <v>87</v>
      </c>
      <c r="G8" s="192">
        <v>6</v>
      </c>
      <c r="H8" s="185" t="s">
        <v>222</v>
      </c>
      <c r="I8" s="78">
        <v>0.41666666666666669</v>
      </c>
      <c r="K8" s="32"/>
    </row>
    <row r="9" spans="1:11" s="40" customFormat="1" x14ac:dyDescent="0.15">
      <c r="A9" s="39">
        <f t="shared" ref="A9:A34" si="0">A8+1</f>
        <v>4</v>
      </c>
      <c r="B9" s="182" t="s">
        <v>78</v>
      </c>
      <c r="C9" s="182" t="s">
        <v>68</v>
      </c>
      <c r="D9" s="182" t="s">
        <v>68</v>
      </c>
      <c r="E9" s="183" t="s">
        <v>69</v>
      </c>
      <c r="F9" s="141" t="s">
        <v>70</v>
      </c>
      <c r="G9" s="189">
        <v>12</v>
      </c>
      <c r="H9" s="191" t="s">
        <v>54</v>
      </c>
      <c r="I9" s="78">
        <v>0.4375</v>
      </c>
      <c r="K9" s="32"/>
    </row>
    <row r="10" spans="1:11" s="40" customFormat="1" x14ac:dyDescent="0.15">
      <c r="A10" s="39">
        <f t="shared" si="0"/>
        <v>5</v>
      </c>
      <c r="B10" s="189" t="s">
        <v>42</v>
      </c>
      <c r="C10" s="182" t="s">
        <v>68</v>
      </c>
      <c r="D10" s="182" t="s">
        <v>68</v>
      </c>
      <c r="E10" s="183" t="s">
        <v>185</v>
      </c>
      <c r="F10" s="193" t="s">
        <v>22</v>
      </c>
      <c r="G10" s="189" t="s">
        <v>186</v>
      </c>
      <c r="H10" s="191" t="s">
        <v>101</v>
      </c>
      <c r="I10" s="78" t="s">
        <v>186</v>
      </c>
      <c r="K10" s="32"/>
    </row>
    <row r="11" spans="1:11" s="40" customFormat="1" x14ac:dyDescent="0.15">
      <c r="A11" s="39">
        <f t="shared" si="0"/>
        <v>6</v>
      </c>
      <c r="B11" s="184" t="s">
        <v>3</v>
      </c>
      <c r="C11" s="182" t="s">
        <v>68</v>
      </c>
      <c r="D11" s="182" t="s">
        <v>68</v>
      </c>
      <c r="E11" s="183" t="s">
        <v>4</v>
      </c>
      <c r="F11" s="141" t="s">
        <v>5</v>
      </c>
      <c r="G11" s="189">
        <v>4</v>
      </c>
      <c r="H11" s="191" t="s">
        <v>6</v>
      </c>
      <c r="I11" s="78">
        <v>0.41666666666666669</v>
      </c>
      <c r="K11" s="32"/>
    </row>
    <row r="12" spans="1:11" s="40" customFormat="1" x14ac:dyDescent="0.15">
      <c r="A12" s="39">
        <f t="shared" si="0"/>
        <v>7</v>
      </c>
      <c r="B12" s="184" t="s">
        <v>71</v>
      </c>
      <c r="C12" s="182" t="s">
        <v>21</v>
      </c>
      <c r="D12" s="182" t="s">
        <v>21</v>
      </c>
      <c r="E12" s="183" t="s">
        <v>199</v>
      </c>
      <c r="F12" s="141" t="s">
        <v>63</v>
      </c>
      <c r="G12" s="189">
        <v>5</v>
      </c>
      <c r="H12" s="191" t="s">
        <v>55</v>
      </c>
      <c r="I12" s="78">
        <v>0.41666666666666669</v>
      </c>
      <c r="K12" s="32"/>
    </row>
    <row r="13" spans="1:11" s="40" customFormat="1" x14ac:dyDescent="0.15">
      <c r="A13" s="39">
        <f t="shared" si="0"/>
        <v>8</v>
      </c>
      <c r="B13" s="182" t="s">
        <v>211</v>
      </c>
      <c r="C13" s="184" t="s">
        <v>23</v>
      </c>
      <c r="D13" s="184" t="s">
        <v>23</v>
      </c>
      <c r="E13" s="183" t="s">
        <v>212</v>
      </c>
      <c r="F13" s="141" t="s">
        <v>221</v>
      </c>
      <c r="G13" s="189">
        <v>4</v>
      </c>
      <c r="H13" s="181" t="s">
        <v>213</v>
      </c>
      <c r="I13" s="78">
        <v>0.41666666666666669</v>
      </c>
      <c r="K13" s="32"/>
    </row>
    <row r="14" spans="1:11" s="40" customFormat="1" x14ac:dyDescent="0.15">
      <c r="A14" s="39">
        <f t="shared" si="0"/>
        <v>9</v>
      </c>
      <c r="B14" s="182" t="s">
        <v>182</v>
      </c>
      <c r="C14" s="184" t="s">
        <v>183</v>
      </c>
      <c r="D14" s="184" t="s">
        <v>183</v>
      </c>
      <c r="E14" s="183" t="s">
        <v>34</v>
      </c>
      <c r="F14" s="141" t="s">
        <v>219</v>
      </c>
      <c r="G14" s="189">
        <v>4</v>
      </c>
      <c r="H14" s="191" t="s">
        <v>41</v>
      </c>
      <c r="I14" s="78">
        <v>0.41666666666666669</v>
      </c>
      <c r="K14" s="32"/>
    </row>
    <row r="15" spans="1:11" s="40" customFormat="1" x14ac:dyDescent="0.15">
      <c r="A15" s="39">
        <f t="shared" si="0"/>
        <v>10</v>
      </c>
      <c r="B15" s="182" t="s">
        <v>56</v>
      </c>
      <c r="C15" s="184" t="s">
        <v>23</v>
      </c>
      <c r="D15" s="184" t="s">
        <v>23</v>
      </c>
      <c r="E15" s="183" t="s">
        <v>57</v>
      </c>
      <c r="F15" s="141" t="s">
        <v>58</v>
      </c>
      <c r="G15" s="189">
        <v>2</v>
      </c>
      <c r="H15" s="181" t="s">
        <v>214</v>
      </c>
      <c r="I15" s="78">
        <v>0.41666666666666669</v>
      </c>
      <c r="K15" s="32"/>
    </row>
    <row r="16" spans="1:11" s="40" customFormat="1" x14ac:dyDescent="0.15">
      <c r="A16" s="39">
        <f t="shared" si="0"/>
        <v>11</v>
      </c>
      <c r="B16" s="189" t="s">
        <v>193</v>
      </c>
      <c r="C16" s="182" t="s">
        <v>23</v>
      </c>
      <c r="D16" s="182" t="s">
        <v>23</v>
      </c>
      <c r="E16" s="183" t="s">
        <v>48</v>
      </c>
      <c r="F16" s="194" t="s">
        <v>65</v>
      </c>
      <c r="G16" s="189">
        <v>2</v>
      </c>
      <c r="H16" s="191" t="s">
        <v>50</v>
      </c>
      <c r="I16" s="78">
        <v>0.41666666666666669</v>
      </c>
      <c r="K16" s="32"/>
    </row>
    <row r="17" spans="1:17" x14ac:dyDescent="0.15">
      <c r="A17" s="39">
        <f t="shared" si="0"/>
        <v>12</v>
      </c>
      <c r="B17" s="189" t="s">
        <v>51</v>
      </c>
      <c r="C17" s="182" t="s">
        <v>68</v>
      </c>
      <c r="D17" s="182" t="s">
        <v>68</v>
      </c>
      <c r="E17" s="183" t="s">
        <v>52</v>
      </c>
      <c r="F17" s="195" t="s">
        <v>22</v>
      </c>
      <c r="G17" s="189" t="s">
        <v>186</v>
      </c>
      <c r="H17" s="181" t="s">
        <v>228</v>
      </c>
      <c r="I17" s="78" t="s">
        <v>186</v>
      </c>
      <c r="J17" s="40"/>
      <c r="L17" s="40"/>
      <c r="M17" s="40"/>
      <c r="N17" s="40"/>
      <c r="O17" s="40"/>
      <c r="P17" s="40"/>
      <c r="Q17" s="40"/>
    </row>
    <row r="18" spans="1:17" x14ac:dyDescent="0.15">
      <c r="A18" s="39">
        <f t="shared" si="0"/>
        <v>13</v>
      </c>
      <c r="B18" s="196" t="s">
        <v>53</v>
      </c>
      <c r="C18" s="184" t="s">
        <v>183</v>
      </c>
      <c r="D18" s="184" t="s">
        <v>183</v>
      </c>
      <c r="E18" s="183" t="s">
        <v>67</v>
      </c>
      <c r="F18" s="197" t="s">
        <v>200</v>
      </c>
      <c r="G18" s="189">
        <v>4</v>
      </c>
      <c r="H18" s="181" t="s">
        <v>206</v>
      </c>
      <c r="I18" s="78">
        <v>0.41666666666666669</v>
      </c>
      <c r="J18" s="40"/>
      <c r="L18" s="40"/>
      <c r="M18" s="40"/>
      <c r="N18" s="40"/>
      <c r="O18" s="40"/>
      <c r="P18" s="40"/>
      <c r="Q18" s="40"/>
    </row>
    <row r="19" spans="1:17" x14ac:dyDescent="0.15">
      <c r="A19" s="39">
        <f t="shared" si="0"/>
        <v>14</v>
      </c>
      <c r="B19" s="184" t="s">
        <v>194</v>
      </c>
      <c r="C19" s="182" t="s">
        <v>68</v>
      </c>
      <c r="D19" s="182" t="s">
        <v>68</v>
      </c>
      <c r="E19" s="183" t="s">
        <v>198</v>
      </c>
      <c r="F19" s="141" t="s">
        <v>64</v>
      </c>
      <c r="G19" s="189">
        <v>8</v>
      </c>
      <c r="H19" s="191" t="s">
        <v>253</v>
      </c>
      <c r="I19" s="78">
        <v>0.41666666666666669</v>
      </c>
    </row>
    <row r="20" spans="1:17" x14ac:dyDescent="0.15">
      <c r="A20" s="39">
        <f t="shared" si="0"/>
        <v>15</v>
      </c>
      <c r="B20" s="189" t="s">
        <v>39</v>
      </c>
      <c r="C20" s="182" t="s">
        <v>68</v>
      </c>
      <c r="D20" s="182" t="s">
        <v>68</v>
      </c>
      <c r="E20" s="183" t="s">
        <v>40</v>
      </c>
      <c r="F20" s="141" t="s">
        <v>135</v>
      </c>
      <c r="G20" s="189">
        <v>2</v>
      </c>
      <c r="H20" s="181" t="s">
        <v>220</v>
      </c>
      <c r="I20" s="78">
        <v>0.41666666666666669</v>
      </c>
    </row>
    <row r="21" spans="1:17" x14ac:dyDescent="0.15">
      <c r="A21" s="39">
        <f t="shared" si="0"/>
        <v>16</v>
      </c>
      <c r="B21" s="189" t="s">
        <v>102</v>
      </c>
      <c r="C21" s="182" t="s">
        <v>23</v>
      </c>
      <c r="D21" s="182" t="s">
        <v>23</v>
      </c>
      <c r="E21" s="183" t="s">
        <v>103</v>
      </c>
      <c r="F21" s="141" t="s">
        <v>104</v>
      </c>
      <c r="G21" s="189">
        <v>3</v>
      </c>
      <c r="H21" s="191" t="s">
        <v>105</v>
      </c>
      <c r="I21" s="78">
        <v>0.41666666666666669</v>
      </c>
    </row>
    <row r="22" spans="1:17" x14ac:dyDescent="0.15">
      <c r="A22" s="39">
        <f t="shared" si="0"/>
        <v>17</v>
      </c>
      <c r="B22" s="189" t="s">
        <v>217</v>
      </c>
      <c r="C22" s="190" t="s">
        <v>186</v>
      </c>
      <c r="D22" s="190" t="s">
        <v>186</v>
      </c>
      <c r="E22" s="183" t="s">
        <v>218</v>
      </c>
      <c r="F22" s="195" t="s">
        <v>22</v>
      </c>
      <c r="G22" s="189" t="s">
        <v>186</v>
      </c>
      <c r="H22" s="191" t="s">
        <v>101</v>
      </c>
      <c r="I22" s="78">
        <v>0.41666666666666669</v>
      </c>
    </row>
    <row r="23" spans="1:17" x14ac:dyDescent="0.15">
      <c r="A23" s="39">
        <f t="shared" si="0"/>
        <v>18</v>
      </c>
      <c r="B23" s="189" t="s">
        <v>224</v>
      </c>
      <c r="C23" s="190" t="s">
        <v>23</v>
      </c>
      <c r="D23" s="190" t="s">
        <v>23</v>
      </c>
      <c r="E23" s="183" t="s">
        <v>225</v>
      </c>
      <c r="F23" s="195" t="s">
        <v>226</v>
      </c>
      <c r="G23" s="200">
        <v>2</v>
      </c>
      <c r="H23" s="181" t="s">
        <v>227</v>
      </c>
      <c r="I23" s="78">
        <v>0.41666666666666669</v>
      </c>
    </row>
    <row r="24" spans="1:17" x14ac:dyDescent="0.15">
      <c r="A24" s="39">
        <f t="shared" si="0"/>
        <v>19</v>
      </c>
      <c r="B24" s="196" t="s">
        <v>30</v>
      </c>
      <c r="C24" s="182" t="s">
        <v>23</v>
      </c>
      <c r="D24" s="182" t="s">
        <v>23</v>
      </c>
      <c r="E24" s="183" t="s">
        <v>31</v>
      </c>
      <c r="F24" s="197" t="s">
        <v>32</v>
      </c>
      <c r="G24" s="189">
        <v>1</v>
      </c>
      <c r="H24" s="191" t="s">
        <v>33</v>
      </c>
      <c r="I24" s="78" t="s">
        <v>84</v>
      </c>
    </row>
    <row r="25" spans="1:17" x14ac:dyDescent="0.15">
      <c r="A25" s="39">
        <f t="shared" si="0"/>
        <v>20</v>
      </c>
      <c r="B25" s="196" t="s">
        <v>187</v>
      </c>
      <c r="C25" s="182" t="s">
        <v>183</v>
      </c>
      <c r="D25" s="182" t="s">
        <v>183</v>
      </c>
      <c r="E25" s="183" t="s">
        <v>192</v>
      </c>
      <c r="F25" s="197" t="s">
        <v>200</v>
      </c>
      <c r="G25" s="189">
        <v>4</v>
      </c>
      <c r="H25" s="181" t="s">
        <v>258</v>
      </c>
      <c r="I25" s="78">
        <v>0.41666666666666669</v>
      </c>
    </row>
    <row r="26" spans="1:17" x14ac:dyDescent="0.15">
      <c r="A26" s="39">
        <f t="shared" si="0"/>
        <v>21</v>
      </c>
      <c r="B26" s="196" t="s">
        <v>80</v>
      </c>
      <c r="C26" s="182" t="s">
        <v>21</v>
      </c>
      <c r="D26" s="182" t="s">
        <v>21</v>
      </c>
      <c r="E26" s="183" t="s">
        <v>81</v>
      </c>
      <c r="F26" s="197" t="s">
        <v>82</v>
      </c>
      <c r="G26" s="189">
        <v>2</v>
      </c>
      <c r="H26" s="191" t="s">
        <v>83</v>
      </c>
      <c r="I26" s="78" t="s">
        <v>84</v>
      </c>
    </row>
    <row r="27" spans="1:17" x14ac:dyDescent="0.15">
      <c r="A27" s="39">
        <f t="shared" si="0"/>
        <v>22</v>
      </c>
      <c r="B27" s="189" t="s">
        <v>245</v>
      </c>
      <c r="C27" s="182" t="s">
        <v>68</v>
      </c>
      <c r="D27" s="182" t="s">
        <v>68</v>
      </c>
      <c r="E27" s="183" t="s">
        <v>246</v>
      </c>
      <c r="F27" s="198" t="s">
        <v>247</v>
      </c>
      <c r="G27" s="189">
        <v>1</v>
      </c>
      <c r="H27" s="191" t="s">
        <v>248</v>
      </c>
      <c r="I27" s="78">
        <v>0.41666666666666669</v>
      </c>
    </row>
    <row r="28" spans="1:17" x14ac:dyDescent="0.15">
      <c r="A28" s="39">
        <f t="shared" si="0"/>
        <v>23</v>
      </c>
      <c r="B28" s="189" t="s">
        <v>114</v>
      </c>
      <c r="C28" s="182" t="s">
        <v>23</v>
      </c>
      <c r="D28" s="182" t="s">
        <v>23</v>
      </c>
      <c r="E28" s="183" t="s">
        <v>115</v>
      </c>
      <c r="F28" s="198" t="s">
        <v>188</v>
      </c>
      <c r="G28" s="189">
        <v>2</v>
      </c>
      <c r="H28" s="73" t="s">
        <v>189</v>
      </c>
      <c r="I28" s="78">
        <v>0.41666666666666669</v>
      </c>
    </row>
    <row r="29" spans="1:17" x14ac:dyDescent="0.15">
      <c r="A29" s="39">
        <f t="shared" si="0"/>
        <v>24</v>
      </c>
      <c r="B29" s="189" t="s">
        <v>190</v>
      </c>
      <c r="C29" s="182" t="s">
        <v>23</v>
      </c>
      <c r="D29" s="182" t="s">
        <v>23</v>
      </c>
      <c r="E29" s="183" t="s">
        <v>191</v>
      </c>
      <c r="F29" s="141" t="s">
        <v>95</v>
      </c>
      <c r="G29" s="189">
        <v>2</v>
      </c>
      <c r="H29" s="191" t="s">
        <v>100</v>
      </c>
      <c r="I29" s="78">
        <v>0.41666666666666669</v>
      </c>
    </row>
    <row r="30" spans="1:17" x14ac:dyDescent="0.15">
      <c r="A30" s="39">
        <f t="shared" si="0"/>
        <v>25</v>
      </c>
      <c r="B30" s="189" t="s">
        <v>229</v>
      </c>
      <c r="C30" s="182" t="s">
        <v>23</v>
      </c>
      <c r="D30" s="182" t="s">
        <v>23</v>
      </c>
      <c r="E30" s="183" t="s">
        <v>230</v>
      </c>
      <c r="F30" s="141" t="s">
        <v>231</v>
      </c>
      <c r="G30" s="189">
        <v>2</v>
      </c>
      <c r="H30" s="181" t="s">
        <v>232</v>
      </c>
      <c r="I30" s="78">
        <v>0.41666666666666669</v>
      </c>
    </row>
    <row r="31" spans="1:17" x14ac:dyDescent="0.15">
      <c r="A31" s="39">
        <f t="shared" si="0"/>
        <v>26</v>
      </c>
      <c r="B31" s="189" t="s">
        <v>233</v>
      </c>
      <c r="C31" s="182" t="s">
        <v>23</v>
      </c>
      <c r="D31" s="182" t="s">
        <v>23</v>
      </c>
      <c r="E31" s="183" t="s">
        <v>234</v>
      </c>
      <c r="F31" s="141" t="s">
        <v>235</v>
      </c>
      <c r="G31" s="189">
        <v>1</v>
      </c>
      <c r="H31" s="181" t="s">
        <v>236</v>
      </c>
      <c r="I31" s="78">
        <v>0.41666666666666669</v>
      </c>
    </row>
    <row r="32" spans="1:17" x14ac:dyDescent="0.15">
      <c r="A32" s="39">
        <f t="shared" si="0"/>
        <v>27</v>
      </c>
      <c r="B32" s="189" t="s">
        <v>38</v>
      </c>
      <c r="C32" s="182" t="s">
        <v>68</v>
      </c>
      <c r="D32" s="182" t="s">
        <v>68</v>
      </c>
      <c r="E32" s="183" t="s">
        <v>243</v>
      </c>
      <c r="F32" s="141" t="s">
        <v>244</v>
      </c>
      <c r="G32" s="189">
        <v>1</v>
      </c>
      <c r="H32" s="191" t="s">
        <v>184</v>
      </c>
      <c r="I32" s="78">
        <v>0.41666666666666669</v>
      </c>
    </row>
    <row r="33" spans="1:9" x14ac:dyDescent="0.15">
      <c r="A33" s="39">
        <f t="shared" si="0"/>
        <v>28</v>
      </c>
      <c r="B33" s="189" t="s">
        <v>96</v>
      </c>
      <c r="C33" s="182" t="s">
        <v>183</v>
      </c>
      <c r="D33" s="182" t="s">
        <v>183</v>
      </c>
      <c r="E33" s="183" t="s">
        <v>66</v>
      </c>
      <c r="F33" s="197" t="s">
        <v>59</v>
      </c>
      <c r="G33" s="189">
        <v>3</v>
      </c>
      <c r="H33" s="191" t="s">
        <v>60</v>
      </c>
      <c r="I33" s="78">
        <v>0.41666666666666669</v>
      </c>
    </row>
    <row r="34" spans="1:9" x14ac:dyDescent="0.15">
      <c r="A34" s="39">
        <f t="shared" si="0"/>
        <v>29</v>
      </c>
      <c r="B34" s="189" t="s">
        <v>79</v>
      </c>
      <c r="C34" s="182" t="s">
        <v>23</v>
      </c>
      <c r="D34" s="182" t="s">
        <v>23</v>
      </c>
      <c r="E34" s="183" t="s">
        <v>204</v>
      </c>
      <c r="F34" s="141" t="s">
        <v>35</v>
      </c>
      <c r="G34" s="189">
        <v>8</v>
      </c>
      <c r="H34" s="73" t="s">
        <v>36</v>
      </c>
      <c r="I34" s="78">
        <v>0.41666666666666669</v>
      </c>
    </row>
    <row r="35" spans="1:9" x14ac:dyDescent="0.15">
      <c r="A35" s="199"/>
    </row>
  </sheetData>
  <sheetProtection algorithmName="SHA-512" hashValue="yRvmvkeDBlmA+Aq6vAGwb1zeQGnUjRfgv4pd2cJnndmtHnQUm73exdwhd4/pXFkFXbNP4CET1ERwOnS3WjKprg==" saltValue="uZXhJcDwIOJ9dOcCLdB1CA==" spinCount="100000" sheet="1" objects="1" scenarios="1" selectLockedCells="1" selectUnlockedCells="1"/>
  <phoneticPr fontId="49"/>
  <pageMargins left="0.39370078740157483" right="0.39370078740157483" top="0.51181102362204722" bottom="0.51181102362204722" header="0.39370078740157483" footer="0.39370078740157483"/>
  <pageSetup paperSize="9" scale="93" orientation="landscape"/>
  <cellWatches>
    <cellWatch r="B9"/>
    <cellWatch r="B10"/>
    <cellWatch r="B19"/>
    <cellWatch r="B12"/>
    <cellWatch r="B58"/>
    <cellWatch r="B42"/>
    <cellWatch r="B30"/>
    <cellWatch r="B79"/>
  </cellWatche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rgb="FF0070C0"/>
    <pageSetUpPr fitToPage="1"/>
  </sheetPr>
  <dimension ref="A1:O31"/>
  <sheetViews>
    <sheetView showGridLines="0" zoomScale="130" zoomScaleNormal="130" zoomScalePageLayoutView="130" workbookViewId="0">
      <selection activeCell="G17" sqref="G17"/>
    </sheetView>
  </sheetViews>
  <sheetFormatPr baseColWidth="10" defaultColWidth="11.5" defaultRowHeight="13" x14ac:dyDescent="0.15"/>
  <cols>
    <col min="1" max="1" width="4.33203125" style="42" bestFit="1" customWidth="1"/>
    <col min="2" max="2" width="29" style="42" bestFit="1" customWidth="1"/>
    <col min="3" max="3" width="11.33203125" style="42" bestFit="1" customWidth="1"/>
    <col min="4" max="4" width="14.83203125" style="42" bestFit="1" customWidth="1"/>
    <col min="5" max="5" width="3.6640625" style="42" customWidth="1"/>
    <col min="6" max="6" width="4.5" style="42" customWidth="1"/>
    <col min="7" max="7" width="14.5" style="42" bestFit="1" customWidth="1"/>
    <col min="8" max="8" width="11.83203125" style="42" customWidth="1"/>
    <col min="9" max="9" width="8.83203125" style="42" bestFit="1" customWidth="1"/>
    <col min="10" max="10" width="23.1640625" style="42" bestFit="1" customWidth="1"/>
    <col min="11" max="11" width="2.6640625" style="42" customWidth="1"/>
    <col min="12" max="16384" width="11.5" style="42"/>
  </cols>
  <sheetData>
    <row r="1" spans="1:9" s="159" customFormat="1" ht="23" x14ac:dyDescent="0.25">
      <c r="A1" s="158" t="s">
        <v>239</v>
      </c>
      <c r="G1" s="256" t="s">
        <v>240</v>
      </c>
      <c r="H1" s="256"/>
    </row>
    <row r="2" spans="1:9" s="159" customFormat="1" ht="23" x14ac:dyDescent="0.25">
      <c r="A2" s="158" t="s">
        <v>151</v>
      </c>
      <c r="C2" s="160"/>
    </row>
    <row r="3" spans="1:9" x14ac:dyDescent="0.15">
      <c r="C3" s="161"/>
    </row>
    <row r="4" spans="1:9" ht="25" customHeight="1" x14ac:dyDescent="0.2">
      <c r="A4" s="162" t="s">
        <v>16</v>
      </c>
      <c r="B4" s="163"/>
      <c r="C4" s="164" t="s">
        <v>172</v>
      </c>
    </row>
    <row r="5" spans="1:9" ht="16" x14ac:dyDescent="0.2">
      <c r="A5" s="165" t="s">
        <v>86</v>
      </c>
      <c r="B5" s="166"/>
      <c r="C5" s="167">
        <v>40</v>
      </c>
    </row>
    <row r="6" spans="1:9" ht="16" x14ac:dyDescent="0.2">
      <c r="A6" s="168"/>
      <c r="B6" s="169"/>
      <c r="C6" s="170"/>
    </row>
    <row r="7" spans="1:9" ht="25" customHeight="1" x14ac:dyDescent="0.2">
      <c r="A7" s="164" t="s">
        <v>37</v>
      </c>
      <c r="B7" s="163" t="s">
        <v>27</v>
      </c>
      <c r="C7" s="164" t="s">
        <v>172</v>
      </c>
      <c r="G7" s="257" t="s">
        <v>237</v>
      </c>
      <c r="H7" s="258"/>
      <c r="I7" s="259"/>
    </row>
    <row r="8" spans="1:9" ht="16" x14ac:dyDescent="0.2">
      <c r="A8" s="171">
        <v>1</v>
      </c>
      <c r="B8" s="166" t="s">
        <v>152</v>
      </c>
      <c r="C8" s="167">
        <v>25</v>
      </c>
      <c r="G8" s="260" t="s">
        <v>44</v>
      </c>
      <c r="H8" s="261"/>
      <c r="I8" s="167">
        <v>0.5</v>
      </c>
    </row>
    <row r="9" spans="1:9" ht="16" x14ac:dyDescent="0.2">
      <c r="A9" s="171">
        <v>2</v>
      </c>
      <c r="B9" s="166" t="s">
        <v>153</v>
      </c>
      <c r="C9" s="167">
        <v>5</v>
      </c>
    </row>
    <row r="11" spans="1:9" ht="25" customHeight="1" x14ac:dyDescent="0.2">
      <c r="A11" s="164" t="s">
        <v>37</v>
      </c>
      <c r="B11" s="163" t="s">
        <v>170</v>
      </c>
      <c r="C11" s="164" t="s">
        <v>172</v>
      </c>
      <c r="D11" s="164" t="s">
        <v>171</v>
      </c>
      <c r="G11" s="164" t="s">
        <v>26</v>
      </c>
      <c r="H11" s="164" t="s">
        <v>90</v>
      </c>
      <c r="I11" s="172" t="s">
        <v>242</v>
      </c>
    </row>
    <row r="12" spans="1:9" ht="16" x14ac:dyDescent="0.2">
      <c r="A12" s="171">
        <v>1</v>
      </c>
      <c r="B12" s="166" t="s">
        <v>173</v>
      </c>
      <c r="C12" s="167">
        <v>45</v>
      </c>
      <c r="D12" s="173" t="s">
        <v>97</v>
      </c>
      <c r="G12" s="167">
        <v>20</v>
      </c>
      <c r="H12" s="167" t="s">
        <v>157</v>
      </c>
      <c r="I12" s="174">
        <v>50</v>
      </c>
    </row>
    <row r="13" spans="1:9" ht="16" x14ac:dyDescent="0.2">
      <c r="A13" s="171">
        <f>A12+1</f>
        <v>2</v>
      </c>
      <c r="B13" s="166" t="s">
        <v>158</v>
      </c>
      <c r="C13" s="167">
        <v>45</v>
      </c>
      <c r="D13" s="173" t="s">
        <v>97</v>
      </c>
      <c r="G13" s="167">
        <v>18</v>
      </c>
      <c r="H13" s="167" t="s">
        <v>10</v>
      </c>
      <c r="I13" s="174">
        <v>50</v>
      </c>
    </row>
    <row r="14" spans="1:9" ht="16" x14ac:dyDescent="0.2">
      <c r="A14" s="171">
        <f t="shared" ref="A14:A22" si="0">A13+1</f>
        <v>3</v>
      </c>
      <c r="B14" s="166" t="s">
        <v>136</v>
      </c>
      <c r="C14" s="167">
        <v>45</v>
      </c>
      <c r="D14" s="173" t="s">
        <v>97</v>
      </c>
      <c r="G14" s="167">
        <v>18</v>
      </c>
      <c r="H14" s="167" t="s">
        <v>123</v>
      </c>
      <c r="I14" s="174">
        <v>50</v>
      </c>
    </row>
    <row r="15" spans="1:9" ht="16" x14ac:dyDescent="0.2">
      <c r="A15" s="171">
        <f t="shared" si="0"/>
        <v>4</v>
      </c>
      <c r="B15" s="166" t="s">
        <v>121</v>
      </c>
      <c r="C15" s="167">
        <v>45</v>
      </c>
      <c r="D15" s="173" t="s">
        <v>97</v>
      </c>
      <c r="G15" s="167">
        <v>18</v>
      </c>
      <c r="H15" s="167" t="s">
        <v>124</v>
      </c>
      <c r="I15" s="174">
        <v>50</v>
      </c>
    </row>
    <row r="16" spans="1:9" ht="16" x14ac:dyDescent="0.2">
      <c r="A16" s="171">
        <f t="shared" si="0"/>
        <v>5</v>
      </c>
      <c r="B16" s="166" t="s">
        <v>122</v>
      </c>
      <c r="C16" s="167">
        <v>45</v>
      </c>
      <c r="D16" s="173" t="s">
        <v>97</v>
      </c>
      <c r="G16" s="167">
        <v>18</v>
      </c>
      <c r="H16" s="167" t="s">
        <v>125</v>
      </c>
      <c r="I16" s="174">
        <v>50</v>
      </c>
    </row>
    <row r="17" spans="1:15" ht="16" x14ac:dyDescent="0.2">
      <c r="A17" s="171">
        <f t="shared" si="0"/>
        <v>6</v>
      </c>
      <c r="B17" s="166" t="s">
        <v>174</v>
      </c>
      <c r="C17" s="167" t="s">
        <v>17</v>
      </c>
      <c r="D17" s="173" t="s">
        <v>98</v>
      </c>
      <c r="F17" s="42" t="s">
        <v>165</v>
      </c>
      <c r="G17" s="157">
        <v>12</v>
      </c>
      <c r="H17" s="167" t="s">
        <v>91</v>
      </c>
      <c r="I17" s="174">
        <v>50</v>
      </c>
    </row>
    <row r="18" spans="1:15" ht="16" x14ac:dyDescent="0.2">
      <c r="A18" s="171">
        <f t="shared" si="0"/>
        <v>7</v>
      </c>
      <c r="B18" s="166" t="s">
        <v>175</v>
      </c>
      <c r="C18" s="167" t="s">
        <v>17</v>
      </c>
      <c r="D18" s="173" t="s">
        <v>98</v>
      </c>
      <c r="G18" s="167">
        <v>12</v>
      </c>
      <c r="H18" s="167" t="s">
        <v>92</v>
      </c>
      <c r="I18" s="174"/>
    </row>
    <row r="19" spans="1:15" ht="16" x14ac:dyDescent="0.2">
      <c r="A19" s="171">
        <f t="shared" si="0"/>
        <v>8</v>
      </c>
      <c r="B19" s="166" t="s">
        <v>45</v>
      </c>
      <c r="C19" s="167">
        <v>25</v>
      </c>
      <c r="D19" s="173" t="s">
        <v>98</v>
      </c>
      <c r="G19" s="167">
        <v>12</v>
      </c>
      <c r="H19" s="167" t="s">
        <v>93</v>
      </c>
      <c r="I19" s="174">
        <v>50</v>
      </c>
    </row>
    <row r="20" spans="1:15" ht="16" x14ac:dyDescent="0.2">
      <c r="A20" s="171">
        <f t="shared" si="0"/>
        <v>9</v>
      </c>
      <c r="B20" s="166" t="s">
        <v>28</v>
      </c>
      <c r="C20" s="167">
        <v>0</v>
      </c>
      <c r="D20" s="173" t="s">
        <v>99</v>
      </c>
      <c r="G20" s="167">
        <v>0</v>
      </c>
      <c r="H20" s="167" t="s">
        <v>28</v>
      </c>
      <c r="I20" s="174"/>
    </row>
    <row r="21" spans="1:15" ht="16" x14ac:dyDescent="0.2">
      <c r="A21" s="171">
        <f t="shared" si="0"/>
        <v>10</v>
      </c>
      <c r="B21" s="166" t="s">
        <v>223</v>
      </c>
      <c r="C21" s="167">
        <v>0</v>
      </c>
      <c r="D21" s="173" t="s">
        <v>99</v>
      </c>
      <c r="G21" s="167">
        <v>0</v>
      </c>
      <c r="H21" s="167" t="s">
        <v>223</v>
      </c>
      <c r="I21" s="174"/>
    </row>
    <row r="22" spans="1:15" ht="16" x14ac:dyDescent="0.2">
      <c r="A22" s="171">
        <f t="shared" si="0"/>
        <v>11</v>
      </c>
      <c r="B22" s="175" t="s">
        <v>195</v>
      </c>
      <c r="C22" s="167">
        <v>45</v>
      </c>
      <c r="D22" s="173" t="s">
        <v>97</v>
      </c>
      <c r="F22" s="203" t="s">
        <v>255</v>
      </c>
      <c r="G22" s="167">
        <v>12</v>
      </c>
      <c r="H22" s="167" t="s">
        <v>254</v>
      </c>
      <c r="I22" s="174">
        <v>50</v>
      </c>
    </row>
    <row r="23" spans="1:15" ht="16" x14ac:dyDescent="0.2">
      <c r="A23" s="171">
        <v>12</v>
      </c>
      <c r="B23" s="175" t="s">
        <v>238</v>
      </c>
      <c r="C23" s="167">
        <v>45</v>
      </c>
      <c r="D23" s="173" t="s">
        <v>97</v>
      </c>
      <c r="E23" s="186"/>
      <c r="G23" s="167">
        <v>20</v>
      </c>
      <c r="H23" s="167" t="s">
        <v>238</v>
      </c>
      <c r="I23" s="174">
        <v>50</v>
      </c>
    </row>
    <row r="24" spans="1:15" ht="16" x14ac:dyDescent="0.2">
      <c r="A24" s="170"/>
      <c r="G24" s="170"/>
      <c r="H24" s="170"/>
      <c r="I24" s="176"/>
    </row>
    <row r="25" spans="1:15" ht="16" x14ac:dyDescent="0.2">
      <c r="A25" s="170" t="s">
        <v>17</v>
      </c>
      <c r="G25" s="170"/>
      <c r="H25" s="170"/>
      <c r="I25" s="176"/>
    </row>
    <row r="26" spans="1:15" ht="25" customHeight="1" x14ac:dyDescent="0.2">
      <c r="A26" s="177" t="s">
        <v>37</v>
      </c>
      <c r="B26" s="163" t="s">
        <v>170</v>
      </c>
      <c r="C26" s="164" t="s">
        <v>172</v>
      </c>
      <c r="D26" s="201" t="s">
        <v>176</v>
      </c>
      <c r="G26" s="202" t="s">
        <v>241</v>
      </c>
    </row>
    <row r="27" spans="1:15" ht="16" x14ac:dyDescent="0.2">
      <c r="A27" s="171">
        <v>6</v>
      </c>
      <c r="B27" s="175" t="s">
        <v>174</v>
      </c>
      <c r="C27" s="167">
        <v>20</v>
      </c>
      <c r="D27" s="178">
        <v>5</v>
      </c>
    </row>
    <row r="28" spans="1:15" ht="16" x14ac:dyDescent="0.2">
      <c r="A28" s="171">
        <v>6</v>
      </c>
      <c r="B28" s="175" t="s">
        <v>174</v>
      </c>
      <c r="C28" s="167">
        <v>30</v>
      </c>
      <c r="D28" s="178">
        <v>20</v>
      </c>
    </row>
    <row r="29" spans="1:15" ht="16" x14ac:dyDescent="0.2">
      <c r="A29" s="171">
        <v>6</v>
      </c>
      <c r="B29" s="175" t="s">
        <v>174</v>
      </c>
      <c r="C29" s="167">
        <v>40</v>
      </c>
      <c r="D29" s="179">
        <v>21</v>
      </c>
    </row>
    <row r="30" spans="1:15" ht="16" x14ac:dyDescent="0.2">
      <c r="A30" s="171">
        <v>7</v>
      </c>
      <c r="B30" s="166" t="s">
        <v>175</v>
      </c>
      <c r="C30" s="167">
        <v>30</v>
      </c>
      <c r="D30" s="178">
        <v>20</v>
      </c>
    </row>
    <row r="31" spans="1:15" ht="16" x14ac:dyDescent="0.2">
      <c r="A31" s="171">
        <v>7</v>
      </c>
      <c r="B31" s="166" t="s">
        <v>175</v>
      </c>
      <c r="C31" s="167">
        <v>40</v>
      </c>
      <c r="D31" s="179">
        <v>21</v>
      </c>
      <c r="O31" s="180"/>
    </row>
  </sheetData>
  <sheetProtection algorithmName="SHA-512" hashValue="+6Zs78bMe6Qu0RlVXyhp6Cn6bfsCPrWf6DO8byHcFooWfwhjauxyymP+xdWFLTHGl+a7sz5zdwDtWAZE6ka5+A==" saltValue="Qmjbj8X7ShruggtZB2Rr+Q==" spinCount="100000" sheet="1" objects="1" scenarios="1" selectLockedCells="1"/>
  <mergeCells count="3">
    <mergeCell ref="G1:H1"/>
    <mergeCell ref="G7:I7"/>
    <mergeCell ref="G8:H8"/>
  </mergeCells>
  <pageMargins left="0.70866141732283472" right="0.70866141732283472" top="0.78740157480314965" bottom="0.78740157480314965" header="0.31496062992125984" footer="0.31496062992125984"/>
  <pageSetup paperSize="9" scale="97" orientation="portrait"/>
  <cellWatches>
    <cellWatch r="B9"/>
    <cellWatch r="B10"/>
    <cellWatch r="B19"/>
    <cellWatch r="B12"/>
    <cellWatch r="B41"/>
    <cellWatch r="B29"/>
    <cellWatch r="B78"/>
    <cellWatch r="B57"/>
    <cellWatch r="B40"/>
    <cellWatch r="B28"/>
    <cellWatch r="B77"/>
    <cellWatch r="B56"/>
    <cellWatch r="B32"/>
    <cellWatch r="B69"/>
    <cellWatch r="B4"/>
    <cellWatch r="B33"/>
    <cellWatch r="B13"/>
    <cellWatch r="B18"/>
    <cellWatch r="B15"/>
    <cellWatch r="B47"/>
    <cellWatch r="B26"/>
    <cellWatch r="B17"/>
    <cellWatch r="B37"/>
    <cellWatch r="B25"/>
    <cellWatch r="B61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1"/>
    <cellWatch r="B20"/>
    <cellWatch r="B58"/>
    <cellWatch r="B42"/>
    <cellWatch r="B30"/>
    <cellWatch r="B79"/>
    <cellWatch r="B70"/>
    <cellWatch r="B5"/>
    <cellWatch r="B34"/>
    <cellWatch r="B14"/>
    <cellWatch r="B16"/>
    <cellWatch r="B24"/>
    <cellWatch r="B27"/>
    <cellWatch r="B21"/>
    <cellWatch r="B23"/>
    <cellWatch r="I21"/>
    <cellWatch r="I24"/>
    <cellWatch r="I25"/>
    <cellWatch r="B48"/>
    <cellWatch r="B38"/>
    <cellWatch r="B62"/>
    <cellWatch r="I8"/>
    <cellWatch r="I17"/>
    <cellWatch r="I39"/>
    <cellWatch r="I27"/>
    <cellWatch r="I76"/>
    <cellWatch r="I55"/>
    <cellWatch r="I67"/>
    <cellWatch r="I5"/>
    <cellWatch r="I31"/>
    <cellWatch r="I11"/>
    <cellWatch r="I13"/>
    <cellWatch r="B50"/>
    <cellWatch r="B53"/>
    <cellWatch r="B54"/>
    <cellWatch r="B49"/>
    <cellWatch r="I59"/>
    <cellWatch r="I47"/>
    <cellWatch r="I50"/>
    <cellWatch r="I51"/>
    <cellWatch r="I58"/>
    <cellWatch r="B46"/>
    <cellWatch r="B91"/>
    <cellWatch r="B82"/>
    <cellWatch r="B90"/>
    <cellWatch r="B59"/>
    <cellWatch r="B74"/>
    <cellWatch r="I88"/>
    <cellWatch r="I79"/>
    <cellWatch r="I14"/>
    <cellWatch r="I44"/>
    <cellWatch r="I23"/>
    <cellWatch r="I35"/>
    <cellWatch r="B60"/>
    <cellWatch r="B43"/>
    <cellWatch r="B22"/>
    <cellWatch r="B81"/>
    <cellWatch r="B71"/>
    <cellWatch r="B80"/>
    <cellWatch r="B63"/>
    <cellWatch r="B31"/>
    <cellWatch r="B72"/>
    <cellWatch r="B35"/>
    <cellWatch r="B39"/>
    <cellWatch r="B64"/>
    <cellWatch r="B51"/>
    <cellWatch r="B55"/>
    <cellWatch r="B95"/>
    <cellWatch r="B85"/>
    <cellWatch r="B94"/>
    <cellWatch r="B76"/>
    <cellWatch r="B93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102"/>
    <cellWatch r="B101"/>
    <cellWatch r="I62"/>
    <cellWatch r="I99"/>
    <cellWatch r="I78"/>
    <cellWatch r="I43"/>
    <cellWatch r="I90"/>
    <cellWatch r="I61"/>
    <cellWatch r="B103"/>
    <cellWatch r="I63"/>
    <cellWatch r="I100"/>
    <cellWatch r="I91"/>
    <cellWatch r="I48"/>
    <cellWatch r="B73"/>
    <cellWatch r="I83"/>
    <cellWatch r="I71"/>
    <cellWatch r="I74"/>
    <cellWatch r="I82"/>
    <cellWatch r="B115"/>
    <cellWatch r="B106"/>
    <cellWatch r="B114"/>
    <cellWatch r="B98"/>
    <cellWatch r="I112"/>
    <cellWatch r="I103"/>
    <cellWatch r="I68"/>
    <cellWatch r="B84"/>
    <cellWatch r="B105"/>
    <cellWatch r="B104"/>
    <cellWatch r="B96"/>
    <cellWatch r="B88"/>
    <cellWatch r="B119"/>
    <cellWatch r="B109"/>
    <cellWatch r="B118"/>
    <cellWatch r="B117"/>
    <cellWatch r="I53"/>
    <cellWatch r="I65"/>
    <cellWatch r="I57"/>
    <cellWatch r="I87"/>
    <cellWatch r="B68"/>
    <cellWatch r="B6"/>
    <cellWatch r="I18"/>
    <cellWatch r="I32"/>
    <cellWatch r="I28"/>
    <cellWatch r="I69"/>
    <cellWatch r="I60"/>
    <cellWatch r="I52"/>
    <cellWatch r="I40"/>
    <cellWatch r="I22"/>
    <cellWatch r="B92"/>
    <cellWatch r="I81"/>
    <cellWatch r="I72"/>
    <cellWatch r="I36"/>
    <cellWatch r="I77"/>
    <cellWatch r="I56"/>
    <cellWatch r="I45"/>
    <cellWatch r="I89"/>
    <cellWatch r="I80"/>
    <cellWatch r="B97"/>
    <cellWatch r="B89"/>
    <cellWatch r="B7"/>
    <cellWatch r="I19"/>
    <cellWatch r="I33"/>
    <cellWatch r="I70"/>
    <cellWatch r="I49"/>
    <cellWatch r="I41"/>
    <cellWatch r="I73"/>
    <cellWatch r="I42"/>
    <cellWatch r="I34"/>
    <cellWatch r="I46"/>
    <cellWatch r="I20"/>
    <cellWatch r="B107"/>
    <cellWatch r="B108"/>
    <cellWatch r="B110"/>
    <cellWatch r="B122"/>
    <cellWatch r="B113"/>
    <cellWatch r="B121"/>
    <cellWatch r="B112"/>
    <cellWatch r="B111"/>
    <cellWatch r="B126"/>
    <cellWatch r="B116"/>
    <cellWatch r="B125"/>
    <cellWatch r="B124"/>
    <cellWatch r="I64"/>
    <cellWatch r="I101"/>
    <cellWatch r="I92"/>
    <cellWatch r="I84"/>
    <cellWatch r="B123"/>
    <cellWatch r="I113"/>
    <cellWatch r="I104"/>
    <cellWatch r="B127"/>
    <cellWatch r="B8"/>
    <cellWatch r="B129"/>
    <cellWatch r="B120"/>
    <cellWatch r="B128"/>
    <cellWatch r="B133"/>
    <cellWatch r="B132"/>
    <cellWatch r="B131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H112"/>
    <cellWatch r="H103"/>
    <cellWatch r="H68"/>
    <cellWatch r="B130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</cellWatche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rgb="FF00B050"/>
    <pageSetUpPr fitToPage="1"/>
  </sheetPr>
  <dimension ref="A1:M151"/>
  <sheetViews>
    <sheetView showGridLines="0" workbookViewId="0">
      <selection activeCell="A14" sqref="A14:B14"/>
    </sheetView>
  </sheetViews>
  <sheetFormatPr baseColWidth="10" defaultColWidth="11.5" defaultRowHeight="13" x14ac:dyDescent="0.15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 x14ac:dyDescent="0.15">
      <c r="A1" s="262" t="s">
        <v>109</v>
      </c>
      <c r="B1" s="262"/>
      <c r="C1" s="262"/>
      <c r="D1" s="262"/>
      <c r="E1" s="262"/>
      <c r="F1" s="262"/>
      <c r="G1" s="262"/>
      <c r="H1" s="262"/>
      <c r="I1" s="262"/>
      <c r="J1" s="262"/>
      <c r="L1" s="82"/>
    </row>
    <row r="2" spans="1:13" ht="3.75" customHeight="1" x14ac:dyDescent="0.25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4" x14ac:dyDescent="0.15">
      <c r="A3" s="265" t="s">
        <v>126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3" ht="14" x14ac:dyDescent="0.15">
      <c r="A4" s="265" t="s">
        <v>150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3" ht="14" x14ac:dyDescent="0.15">
      <c r="A5" s="265" t="s">
        <v>110</v>
      </c>
      <c r="B5" s="265"/>
      <c r="C5" s="265"/>
      <c r="D5" s="265"/>
      <c r="E5" s="265"/>
      <c r="F5" s="265"/>
      <c r="G5" s="265"/>
      <c r="H5" s="265"/>
      <c r="I5" s="265"/>
      <c r="J5" s="265"/>
      <c r="K5" s="84"/>
      <c r="L5" s="84"/>
      <c r="M5" s="84"/>
    </row>
    <row r="6" spans="1:13" ht="14" x14ac:dyDescent="0.15">
      <c r="A6" s="266" t="s">
        <v>25</v>
      </c>
      <c r="B6" s="266"/>
      <c r="C6" s="266"/>
      <c r="D6" s="266"/>
      <c r="E6" s="266"/>
      <c r="F6" s="266"/>
      <c r="G6" s="266"/>
      <c r="H6" s="266"/>
      <c r="I6" s="266"/>
      <c r="J6" s="266"/>
      <c r="K6" s="84"/>
      <c r="L6" s="84"/>
      <c r="M6" s="84"/>
    </row>
    <row r="7" spans="1:13" ht="3.75" customHeight="1" x14ac:dyDescent="0.15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 x14ac:dyDescent="0.15">
      <c r="A8" s="269" t="s">
        <v>2</v>
      </c>
      <c r="B8" s="270"/>
      <c r="C8" s="122" t="s">
        <v>128</v>
      </c>
      <c r="D8" s="122" t="s">
        <v>113</v>
      </c>
      <c r="E8" s="122" t="s">
        <v>137</v>
      </c>
      <c r="F8" s="122" t="s">
        <v>205</v>
      </c>
      <c r="G8" s="122" t="s">
        <v>180</v>
      </c>
      <c r="H8" s="122" t="s">
        <v>61</v>
      </c>
      <c r="I8" s="122" t="s">
        <v>111</v>
      </c>
      <c r="J8" s="267" t="s">
        <v>112</v>
      </c>
    </row>
    <row r="9" spans="1:13" s="87" customFormat="1" ht="15" customHeight="1" x14ac:dyDescent="0.15">
      <c r="A9" s="123"/>
      <c r="B9" s="124"/>
      <c r="C9" s="125" t="s">
        <v>62</v>
      </c>
      <c r="D9" s="125" t="s">
        <v>196</v>
      </c>
      <c r="E9" s="125"/>
      <c r="F9" s="125"/>
      <c r="G9" s="125"/>
      <c r="H9" s="125"/>
      <c r="I9" s="125"/>
      <c r="J9" s="268"/>
    </row>
    <row r="10" spans="1:13" s="89" customFormat="1" ht="24" customHeight="1" x14ac:dyDescent="0.15">
      <c r="A10" s="263"/>
      <c r="B10" s="264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197</v>
      </c>
      <c r="M10" s="88"/>
    </row>
    <row r="11" spans="1:13" s="91" customFormat="1" ht="24" customHeight="1" x14ac:dyDescent="0.15">
      <c r="A11" s="271"/>
      <c r="B11" s="272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72</v>
      </c>
      <c r="M11" s="90"/>
    </row>
    <row r="12" spans="1:13" s="91" customFormat="1" ht="24" customHeight="1" x14ac:dyDescent="0.15">
      <c r="A12" s="263"/>
      <c r="B12" s="264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29</v>
      </c>
      <c r="M12" s="90"/>
    </row>
    <row r="13" spans="1:13" s="91" customFormat="1" ht="24" customHeight="1" x14ac:dyDescent="0.15">
      <c r="A13" s="271"/>
      <c r="B13" s="272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159</v>
      </c>
      <c r="M13" s="90"/>
    </row>
    <row r="14" spans="1:13" s="91" customFormat="1" ht="24" customHeight="1" x14ac:dyDescent="0.15">
      <c r="A14" s="264"/>
      <c r="B14" s="264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73</v>
      </c>
      <c r="M14" s="90"/>
    </row>
    <row r="15" spans="1:13" s="91" customFormat="1" ht="24" customHeight="1" x14ac:dyDescent="0.15">
      <c r="A15" s="272"/>
      <c r="B15" s="272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106</v>
      </c>
      <c r="M15" s="90"/>
    </row>
    <row r="16" spans="1:13" s="91" customFormat="1" ht="24" customHeight="1" x14ac:dyDescent="0.15">
      <c r="A16" s="264"/>
      <c r="B16" s="264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 x14ac:dyDescent="0.15">
      <c r="A17" s="272"/>
      <c r="B17" s="272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 x14ac:dyDescent="0.15">
      <c r="A18" s="264"/>
      <c r="B18" s="264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107</v>
      </c>
      <c r="M18" s="90"/>
    </row>
    <row r="19" spans="1:13" s="91" customFormat="1" ht="24" customHeight="1" x14ac:dyDescent="0.15">
      <c r="A19" s="272"/>
      <c r="B19" s="272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108</v>
      </c>
      <c r="M19" s="90"/>
    </row>
    <row r="20" spans="1:13" s="91" customFormat="1" ht="24" customHeight="1" x14ac:dyDescent="0.15">
      <c r="A20" s="264"/>
      <c r="B20" s="264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 x14ac:dyDescent="0.15">
      <c r="A21" s="272"/>
      <c r="B21" s="272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 x14ac:dyDescent="0.15">
      <c r="A22" s="264"/>
      <c r="B22" s="264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 x14ac:dyDescent="0.15">
      <c r="A23" s="272"/>
      <c r="B23" s="272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 x14ac:dyDescent="0.15">
      <c r="A24" s="264"/>
      <c r="B24" s="264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 x14ac:dyDescent="0.15">
      <c r="A25" s="272"/>
      <c r="B25" s="272"/>
      <c r="C25" s="117"/>
      <c r="D25" s="117"/>
      <c r="E25" s="117"/>
      <c r="F25" s="117"/>
      <c r="G25" s="117"/>
      <c r="H25" s="117"/>
      <c r="I25" s="120"/>
      <c r="J25" s="117"/>
    </row>
    <row r="26" spans="1:13" s="91" customFormat="1" x14ac:dyDescent="0.15">
      <c r="A26" s="95"/>
      <c r="B26" s="95"/>
      <c r="C26" s="92"/>
      <c r="D26" s="93"/>
      <c r="E26" s="94"/>
      <c r="F26" s="96"/>
      <c r="G26" s="95"/>
      <c r="H26" s="95"/>
      <c r="I26" s="95"/>
      <c r="J26" s="93"/>
    </row>
    <row r="27" spans="1:13" s="91" customFormat="1" x14ac:dyDescent="0.15">
      <c r="A27" s="94"/>
      <c r="B27" s="94"/>
      <c r="C27" s="92"/>
      <c r="D27" s="93"/>
      <c r="E27" s="94"/>
      <c r="F27" s="97"/>
      <c r="G27" s="94"/>
      <c r="H27" s="94"/>
      <c r="I27" s="98"/>
      <c r="J27" s="93"/>
    </row>
    <row r="28" spans="1:13" s="91" customFormat="1" x14ac:dyDescent="0.15">
      <c r="A28" s="94"/>
      <c r="B28" s="94"/>
      <c r="C28" s="92"/>
      <c r="D28" s="93"/>
      <c r="E28" s="94"/>
      <c r="F28" s="97"/>
      <c r="G28" s="94"/>
      <c r="H28" s="94"/>
      <c r="I28" s="98"/>
      <c r="J28" s="93"/>
    </row>
    <row r="29" spans="1:13" s="91" customFormat="1" x14ac:dyDescent="0.15">
      <c r="A29" s="94"/>
      <c r="B29" s="94"/>
      <c r="C29" s="92"/>
      <c r="D29" s="93"/>
      <c r="E29" s="94"/>
      <c r="F29" s="97"/>
      <c r="G29" s="94"/>
      <c r="H29" s="94"/>
      <c r="I29" s="98"/>
      <c r="J29" s="93"/>
    </row>
    <row r="30" spans="1:13" s="91" customFormat="1" x14ac:dyDescent="0.15">
      <c r="A30" s="94"/>
      <c r="B30" s="94"/>
      <c r="C30" s="92"/>
      <c r="D30" s="93"/>
      <c r="E30" s="94"/>
      <c r="F30" s="97"/>
      <c r="G30" s="94"/>
      <c r="H30" s="94"/>
      <c r="I30" s="98"/>
      <c r="J30" s="93"/>
    </row>
    <row r="31" spans="1:13" s="91" customFormat="1" x14ac:dyDescent="0.15">
      <c r="A31" s="94"/>
      <c r="B31" s="94"/>
      <c r="C31" s="92"/>
      <c r="D31" s="93"/>
      <c r="E31" s="94"/>
      <c r="F31" s="93"/>
      <c r="G31" s="94"/>
      <c r="H31" s="94"/>
      <c r="I31" s="99"/>
      <c r="J31" s="93"/>
    </row>
    <row r="32" spans="1:13" x14ac:dyDescent="0.15">
      <c r="A32" s="100"/>
      <c r="B32" s="100"/>
      <c r="D32" s="93"/>
      <c r="E32" s="101"/>
      <c r="F32" s="93"/>
      <c r="G32" s="102"/>
      <c r="H32" s="102"/>
      <c r="I32" s="102"/>
      <c r="J32" s="93"/>
    </row>
    <row r="33" spans="1:10" x14ac:dyDescent="0.15">
      <c r="A33" s="103"/>
      <c r="B33" s="103"/>
      <c r="D33" s="93"/>
      <c r="E33" s="101"/>
      <c r="F33" s="96"/>
      <c r="G33" s="103"/>
      <c r="H33" s="103"/>
      <c r="I33" s="103"/>
      <c r="J33" s="93"/>
    </row>
    <row r="34" spans="1:10" x14ac:dyDescent="0.15">
      <c r="A34" s="102"/>
      <c r="B34" s="102"/>
      <c r="D34" s="93"/>
      <c r="E34" s="101"/>
      <c r="F34" s="104"/>
      <c r="G34" s="102"/>
      <c r="H34" s="102"/>
      <c r="I34" s="105"/>
      <c r="J34" s="93"/>
    </row>
    <row r="35" spans="1:10" x14ac:dyDescent="0.15">
      <c r="A35" s="102"/>
      <c r="B35" s="102"/>
      <c r="D35" s="93"/>
      <c r="E35" s="101"/>
      <c r="F35" s="104"/>
      <c r="G35" s="102"/>
      <c r="H35" s="102"/>
      <c r="I35" s="105"/>
      <c r="J35" s="93"/>
    </row>
    <row r="36" spans="1:10" x14ac:dyDescent="0.15">
      <c r="A36" s="102"/>
      <c r="B36" s="102"/>
      <c r="D36" s="93"/>
      <c r="E36" s="101"/>
      <c r="F36" s="97"/>
      <c r="G36" s="102"/>
      <c r="H36" s="102"/>
      <c r="I36" s="105"/>
      <c r="J36" s="93"/>
    </row>
    <row r="37" spans="1:10" x14ac:dyDescent="0.15">
      <c r="A37" s="102"/>
      <c r="B37" s="102"/>
      <c r="D37" s="93"/>
      <c r="E37" s="101"/>
      <c r="F37" s="97"/>
      <c r="G37" s="102"/>
      <c r="H37" s="102"/>
      <c r="I37" s="105"/>
      <c r="J37" s="93"/>
    </row>
    <row r="38" spans="1:10" x14ac:dyDescent="0.15">
      <c r="A38" s="106"/>
      <c r="B38" s="106"/>
      <c r="D38" s="107"/>
      <c r="E38" s="101"/>
      <c r="F38" s="93"/>
      <c r="G38" s="102"/>
      <c r="H38" s="102"/>
      <c r="I38" s="108"/>
      <c r="J38" s="107"/>
    </row>
    <row r="39" spans="1:10" x14ac:dyDescent="0.15">
      <c r="A39" s="102"/>
      <c r="B39" s="102"/>
      <c r="D39" s="93"/>
      <c r="E39" s="101"/>
      <c r="F39" s="93"/>
      <c r="G39" s="102"/>
      <c r="H39" s="102"/>
      <c r="I39" s="109"/>
      <c r="J39" s="93"/>
    </row>
    <row r="40" spans="1:10" ht="18" x14ac:dyDescent="0.2">
      <c r="A40" s="102"/>
      <c r="B40" s="102"/>
      <c r="D40" s="93"/>
      <c r="E40" s="101"/>
      <c r="F40" s="93"/>
      <c r="G40" s="102"/>
      <c r="H40" s="102"/>
      <c r="I40" s="110"/>
      <c r="J40" s="93"/>
    </row>
    <row r="41" spans="1:10" x14ac:dyDescent="0.15">
      <c r="A41" s="102"/>
      <c r="B41" s="102"/>
      <c r="D41" s="93"/>
      <c r="E41" s="101"/>
      <c r="F41" s="97"/>
      <c r="G41" s="102"/>
      <c r="H41" s="102"/>
      <c r="I41" s="102"/>
      <c r="J41" s="93"/>
    </row>
    <row r="42" spans="1:10" x14ac:dyDescent="0.15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0" x14ac:dyDescent="0.15">
      <c r="A43" s="111"/>
      <c r="B43" s="111"/>
      <c r="G43" s="111"/>
      <c r="H43" s="111"/>
      <c r="I43" s="111"/>
    </row>
    <row r="44" spans="1:10" x14ac:dyDescent="0.15">
      <c r="A44" s="111"/>
      <c r="B44" s="111"/>
      <c r="G44" s="111"/>
      <c r="H44" s="111"/>
      <c r="I44" s="111"/>
    </row>
    <row r="45" spans="1:10" x14ac:dyDescent="0.15">
      <c r="A45" s="111"/>
      <c r="B45" s="111"/>
      <c r="G45" s="111"/>
      <c r="H45" s="111"/>
      <c r="I45" s="111"/>
    </row>
    <row r="46" spans="1:10" x14ac:dyDescent="0.15">
      <c r="A46" s="111"/>
      <c r="B46" s="111"/>
      <c r="G46" s="111"/>
      <c r="H46" s="111"/>
      <c r="I46" s="111"/>
    </row>
    <row r="47" spans="1:10" x14ac:dyDescent="0.15">
      <c r="A47" s="111"/>
      <c r="B47" s="111"/>
      <c r="G47" s="111"/>
      <c r="H47" s="111"/>
      <c r="I47" s="111"/>
    </row>
    <row r="48" spans="1:10" x14ac:dyDescent="0.15">
      <c r="A48" s="111"/>
      <c r="B48" s="111"/>
      <c r="G48" s="111"/>
      <c r="H48" s="111"/>
      <c r="I48" s="111"/>
    </row>
    <row r="49" spans="1:13" x14ac:dyDescent="0.15">
      <c r="A49" s="111"/>
      <c r="B49" s="111"/>
      <c r="G49" s="111"/>
      <c r="H49" s="111"/>
      <c r="I49" s="111"/>
    </row>
    <row r="50" spans="1:13" x14ac:dyDescent="0.15">
      <c r="A50" s="111"/>
      <c r="B50" s="111"/>
      <c r="G50" s="111"/>
      <c r="H50" s="111"/>
      <c r="I50" s="111"/>
    </row>
    <row r="51" spans="1:13" x14ac:dyDescent="0.15">
      <c r="A51" s="111"/>
      <c r="B51" s="111"/>
      <c r="G51" s="111"/>
      <c r="H51" s="111"/>
      <c r="I51" s="111"/>
    </row>
    <row r="52" spans="1:13" x14ac:dyDescent="0.15">
      <c r="A52" s="111"/>
      <c r="B52" s="111"/>
      <c r="G52" s="111"/>
      <c r="H52" s="111"/>
      <c r="I52" s="111"/>
    </row>
    <row r="53" spans="1:13" x14ac:dyDescent="0.15">
      <c r="A53" s="111"/>
      <c r="B53" s="111"/>
      <c r="G53" s="111"/>
      <c r="H53" s="111"/>
      <c r="I53" s="111"/>
    </row>
    <row r="54" spans="1:13" s="92" customFormat="1" x14ac:dyDescent="0.15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 x14ac:dyDescent="0.15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 x14ac:dyDescent="0.15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 x14ac:dyDescent="0.15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 x14ac:dyDescent="0.15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 x14ac:dyDescent="0.15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 x14ac:dyDescent="0.15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 x14ac:dyDescent="0.15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 x14ac:dyDescent="0.15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 x14ac:dyDescent="0.15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 x14ac:dyDescent="0.15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 x14ac:dyDescent="0.15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 x14ac:dyDescent="0.15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 x14ac:dyDescent="0.15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 x14ac:dyDescent="0.15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 x14ac:dyDescent="0.15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 x14ac:dyDescent="0.15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 x14ac:dyDescent="0.15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 x14ac:dyDescent="0.15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 x14ac:dyDescent="0.15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 x14ac:dyDescent="0.15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 x14ac:dyDescent="0.15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 x14ac:dyDescent="0.15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 x14ac:dyDescent="0.15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 x14ac:dyDescent="0.15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 x14ac:dyDescent="0.15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 x14ac:dyDescent="0.15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 x14ac:dyDescent="0.15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 x14ac:dyDescent="0.15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 x14ac:dyDescent="0.15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 x14ac:dyDescent="0.15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 x14ac:dyDescent="0.15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 x14ac:dyDescent="0.15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 x14ac:dyDescent="0.15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 x14ac:dyDescent="0.15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 x14ac:dyDescent="0.15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 x14ac:dyDescent="0.15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 x14ac:dyDescent="0.15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 x14ac:dyDescent="0.15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 x14ac:dyDescent="0.15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 x14ac:dyDescent="0.15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 x14ac:dyDescent="0.15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 x14ac:dyDescent="0.15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 x14ac:dyDescent="0.15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 x14ac:dyDescent="0.15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 x14ac:dyDescent="0.15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 x14ac:dyDescent="0.15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 x14ac:dyDescent="0.15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 x14ac:dyDescent="0.15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 x14ac:dyDescent="0.15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 x14ac:dyDescent="0.15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 x14ac:dyDescent="0.15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 x14ac:dyDescent="0.15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 x14ac:dyDescent="0.15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 x14ac:dyDescent="0.15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 x14ac:dyDescent="0.15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 x14ac:dyDescent="0.15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 x14ac:dyDescent="0.15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 x14ac:dyDescent="0.15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 x14ac:dyDescent="0.15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 x14ac:dyDescent="0.15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 x14ac:dyDescent="0.15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 x14ac:dyDescent="0.15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 x14ac:dyDescent="0.15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 x14ac:dyDescent="0.15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 x14ac:dyDescent="0.15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 x14ac:dyDescent="0.15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 x14ac:dyDescent="0.15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 x14ac:dyDescent="0.15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 x14ac:dyDescent="0.15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 x14ac:dyDescent="0.15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 x14ac:dyDescent="0.15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 x14ac:dyDescent="0.15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 x14ac:dyDescent="0.15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 x14ac:dyDescent="0.15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 x14ac:dyDescent="0.15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 x14ac:dyDescent="0.15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 x14ac:dyDescent="0.15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 x14ac:dyDescent="0.15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 x14ac:dyDescent="0.15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 x14ac:dyDescent="0.15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 x14ac:dyDescent="0.15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 x14ac:dyDescent="0.15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 x14ac:dyDescent="0.15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 x14ac:dyDescent="0.15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 x14ac:dyDescent="0.15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 x14ac:dyDescent="0.15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 x14ac:dyDescent="0.15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 x14ac:dyDescent="0.15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 x14ac:dyDescent="0.15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 x14ac:dyDescent="0.15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 x14ac:dyDescent="0.15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 x14ac:dyDescent="0.15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 x14ac:dyDescent="0.15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 x14ac:dyDescent="0.15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 x14ac:dyDescent="0.15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 x14ac:dyDescent="0.15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 x14ac:dyDescent="0.15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23">
    <mergeCell ref="A13:B13"/>
    <mergeCell ref="A23:B23"/>
    <mergeCell ref="A24:B24"/>
    <mergeCell ref="A17:B17"/>
    <mergeCell ref="A14:B14"/>
    <mergeCell ref="A15:B15"/>
    <mergeCell ref="A16:B16"/>
    <mergeCell ref="A25:B25"/>
    <mergeCell ref="A18:B18"/>
    <mergeCell ref="A19:B19"/>
    <mergeCell ref="A20:B20"/>
    <mergeCell ref="A21:B21"/>
    <mergeCell ref="A22:B22"/>
    <mergeCell ref="A1:J1"/>
    <mergeCell ref="A12:B12"/>
    <mergeCell ref="A3:J3"/>
    <mergeCell ref="A4:J4"/>
    <mergeCell ref="A5:J5"/>
    <mergeCell ref="A6:J6"/>
    <mergeCell ref="J8:J9"/>
    <mergeCell ref="A10:B10"/>
    <mergeCell ref="A8:B8"/>
    <mergeCell ref="A11:B11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  <cellWatch r="B32"/>
    <cellWatch r="B69"/>
    <cellWatch r="B4"/>
    <cellWatch r="B33"/>
    <cellWatch r="B13"/>
    <cellWatch r="B40"/>
    <cellWatch r="B18"/>
    <cellWatch r="B15"/>
    <cellWatch r="B47"/>
    <cellWatch r="B26"/>
    <cellWatch r="B28"/>
    <cellWatch r="B77"/>
    <cellWatch r="B56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7"/>
    <cellWatch r="B37"/>
    <cellWatch r="B25"/>
    <cellWatch r="B61"/>
    <cellWatch r="B42"/>
    <cellWatch r="B21"/>
    <cellWatch r="B11"/>
    <cellWatch r="B20"/>
    <cellWatch r="B30"/>
    <cellWatch r="B79"/>
    <cellWatch r="B58"/>
    <cellWatch r="B70"/>
    <cellWatch r="B5"/>
    <cellWatch r="B34"/>
    <cellWatch r="B14"/>
    <cellWatch r="B16"/>
    <cellWatch r="B62"/>
    <cellWatch r="B50"/>
    <cellWatch r="B53"/>
    <cellWatch r="B54"/>
    <cellWatch r="B49"/>
    <cellWatch r="I59"/>
    <cellWatch r="I47"/>
    <cellWatch r="I50"/>
    <cellWatch r="I51"/>
    <cellWatch r="I58"/>
    <cellWatch r="B46"/>
    <cellWatch r="B27"/>
    <cellWatch r="B38"/>
    <cellWatch r="I17"/>
    <cellWatch r="I39"/>
    <cellWatch r="I27"/>
    <cellWatch r="I31"/>
    <cellWatch r="B48"/>
    <cellWatch r="I8"/>
    <cellWatch r="I76"/>
    <cellWatch r="I55"/>
    <cellWatch r="I67"/>
    <cellWatch r="I5"/>
    <cellWatch r="I11"/>
    <cellWatch r="I13"/>
    <cellWatch r="B24"/>
    <cellWatch r="B23"/>
    <cellWatch r="I21"/>
    <cellWatch r="I24"/>
    <cellWatch r="I25"/>
    <cellWatch r="B91"/>
    <cellWatch r="B82"/>
    <cellWatch r="B90"/>
    <cellWatch r="B60"/>
    <cellWatch r="B74"/>
    <cellWatch r="I88"/>
    <cellWatch r="I79"/>
    <cellWatch r="I14"/>
    <cellWatch r="I44"/>
    <cellWatch r="I23"/>
    <cellWatch r="I35"/>
    <cellWatch r="B43"/>
    <cellWatch r="B22"/>
    <cellWatch r="B81"/>
    <cellWatch r="B59"/>
    <cellWatch r="B71"/>
    <cellWatch r="B80"/>
    <cellWatch r="B63"/>
    <cellWatch r="B31"/>
    <cellWatch r="B72"/>
    <cellWatch r="B35"/>
    <cellWatch r="B39"/>
    <cellWatch r="B64"/>
    <cellWatch r="B51"/>
    <cellWatch r="B55"/>
    <cellWatch r="B94"/>
    <cellWatch r="B85"/>
    <cellWatch r="B93"/>
    <cellWatch r="B76"/>
    <cellWatch r="B95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102"/>
    <cellWatch r="B101"/>
    <cellWatch r="I62"/>
    <cellWatch r="I99"/>
    <cellWatch r="I78"/>
    <cellWatch r="I43"/>
    <cellWatch r="I90"/>
    <cellWatch r="I61"/>
    <cellWatch r="B103"/>
    <cellWatch r="I63"/>
    <cellWatch r="I100"/>
    <cellWatch r="I91"/>
    <cellWatch r="I48"/>
    <cellWatch r="B73"/>
    <cellWatch r="I83"/>
    <cellWatch r="I71"/>
    <cellWatch r="I74"/>
    <cellWatch r="I82"/>
    <cellWatch r="B115"/>
    <cellWatch r="B106"/>
    <cellWatch r="B114"/>
    <cellWatch r="B98"/>
    <cellWatch r="I112"/>
    <cellWatch r="I103"/>
    <cellWatch r="I68"/>
    <cellWatch r="B84"/>
    <cellWatch r="B105"/>
    <cellWatch r="B104"/>
    <cellWatch r="B96"/>
    <cellWatch r="B88"/>
    <cellWatch r="B119"/>
    <cellWatch r="B109"/>
    <cellWatch r="B118"/>
    <cellWatch r="B117"/>
    <cellWatch r="I40"/>
    <cellWatch r="I28"/>
    <cellWatch r="I77"/>
    <cellWatch r="I56"/>
    <cellWatch r="I32"/>
    <cellWatch r="I41"/>
    <cellWatch r="I57"/>
    <cellWatch r="I69"/>
    <cellWatch r="I33"/>
    <cellWatch r="I49"/>
    <cellWatch r="I52"/>
    <cellWatch r="I53"/>
    <cellWatch r="I60"/>
    <cellWatch r="B92"/>
    <cellWatch r="I81"/>
    <cellWatch r="I46"/>
    <cellWatch r="I70"/>
    <cellWatch r="I65"/>
    <cellWatch r="I87"/>
    <cellWatch r="B68"/>
    <cellWatch r="B6"/>
    <cellWatch r="I34"/>
    <cellWatch r="B8"/>
    <cellWatch r="B7"/>
    <cellWatch r="I42"/>
    <cellWatch r="I18"/>
    <cellWatch r="I22"/>
    <cellWatch r="I72"/>
    <cellWatch r="I36"/>
    <cellWatch r="I45"/>
    <cellWatch r="I89"/>
    <cellWatch r="I80"/>
    <cellWatch r="B97"/>
    <cellWatch r="B89"/>
    <cellWatch r="I19"/>
    <cellWatch r="I73"/>
    <cellWatch r="I20"/>
    <cellWatch r="I64"/>
    <cellWatch r="I101"/>
    <cellWatch r="I92"/>
    <cellWatch r="I84"/>
    <cellWatch r="B116"/>
    <cellWatch r="B107"/>
    <cellWatch r="I113"/>
    <cellWatch r="I104"/>
    <cellWatch r="B120"/>
    <cellWatch r="B110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B113"/>
    <cellWatch r="H112"/>
    <cellWatch r="H103"/>
    <cellWatch r="H68"/>
    <cellWatch r="B108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  <cellWatch r="B111"/>
    <cellWatch r="B122"/>
    <cellWatch r="B121"/>
    <cellWatch r="B112"/>
    <cellWatch r="B126"/>
    <cellWatch r="B125"/>
    <cellWatch r="B124"/>
    <cellWatch r="B123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00B050"/>
    <pageSetUpPr fitToPage="1"/>
  </sheetPr>
  <dimension ref="A1:M151"/>
  <sheetViews>
    <sheetView showGridLines="0" workbookViewId="0">
      <selection activeCell="A12" sqref="A12:B12"/>
    </sheetView>
  </sheetViews>
  <sheetFormatPr baseColWidth="10" defaultColWidth="11.5" defaultRowHeight="13" x14ac:dyDescent="0.15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 x14ac:dyDescent="0.15">
      <c r="A1" s="262" t="s">
        <v>47</v>
      </c>
      <c r="B1" s="262"/>
      <c r="C1" s="262"/>
      <c r="D1" s="262"/>
      <c r="E1" s="262"/>
      <c r="F1" s="262"/>
      <c r="G1" s="262"/>
      <c r="H1" s="262"/>
      <c r="I1" s="262"/>
      <c r="J1" s="262"/>
      <c r="L1" s="82"/>
    </row>
    <row r="2" spans="1:13" ht="3.75" customHeight="1" x14ac:dyDescent="0.25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4" x14ac:dyDescent="0.15">
      <c r="A3" s="265" t="s">
        <v>126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3" ht="14" x14ac:dyDescent="0.15">
      <c r="A4" s="265" t="s">
        <v>150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3" ht="14" x14ac:dyDescent="0.15">
      <c r="A5" s="265" t="s">
        <v>110</v>
      </c>
      <c r="B5" s="265"/>
      <c r="C5" s="265"/>
      <c r="D5" s="265"/>
      <c r="E5" s="265"/>
      <c r="F5" s="265"/>
      <c r="G5" s="265"/>
      <c r="H5" s="265"/>
      <c r="I5" s="265"/>
      <c r="J5" s="265"/>
      <c r="K5" s="84"/>
      <c r="L5" s="84"/>
      <c r="M5" s="84"/>
    </row>
    <row r="6" spans="1:13" ht="14" x14ac:dyDescent="0.15">
      <c r="A6" s="266" t="s">
        <v>25</v>
      </c>
      <c r="B6" s="266"/>
      <c r="C6" s="266"/>
      <c r="D6" s="266"/>
      <c r="E6" s="266"/>
      <c r="F6" s="266"/>
      <c r="G6" s="266"/>
      <c r="H6" s="266"/>
      <c r="I6" s="266"/>
      <c r="J6" s="266"/>
      <c r="K6" s="84"/>
      <c r="L6" s="84"/>
      <c r="M6" s="84"/>
    </row>
    <row r="7" spans="1:13" ht="3.75" customHeight="1" x14ac:dyDescent="0.15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 x14ac:dyDescent="0.15">
      <c r="A8" s="269" t="s">
        <v>2</v>
      </c>
      <c r="B8" s="270"/>
      <c r="C8" s="122" t="s">
        <v>128</v>
      </c>
      <c r="D8" s="122" t="s">
        <v>113</v>
      </c>
      <c r="E8" s="122" t="s">
        <v>137</v>
      </c>
      <c r="F8" s="122" t="s">
        <v>205</v>
      </c>
      <c r="G8" s="122" t="s">
        <v>180</v>
      </c>
      <c r="H8" s="122" t="s">
        <v>61</v>
      </c>
      <c r="I8" s="122" t="s">
        <v>111</v>
      </c>
      <c r="J8" s="267" t="s">
        <v>112</v>
      </c>
    </row>
    <row r="9" spans="1:13" s="87" customFormat="1" ht="15" customHeight="1" x14ac:dyDescent="0.15">
      <c r="A9" s="123"/>
      <c r="B9" s="124"/>
      <c r="C9" s="125" t="s">
        <v>62</v>
      </c>
      <c r="D9" s="125" t="s">
        <v>196</v>
      </c>
      <c r="E9" s="125"/>
      <c r="F9" s="125"/>
      <c r="G9" s="125"/>
      <c r="H9" s="125"/>
      <c r="I9" s="125"/>
      <c r="J9" s="268"/>
    </row>
    <row r="10" spans="1:13" s="89" customFormat="1" ht="24" customHeight="1" x14ac:dyDescent="0.15">
      <c r="A10" s="273"/>
      <c r="B10" s="264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197</v>
      </c>
      <c r="M10" s="88"/>
    </row>
    <row r="11" spans="1:13" s="91" customFormat="1" ht="24" customHeight="1" x14ac:dyDescent="0.15">
      <c r="A11" s="271"/>
      <c r="B11" s="272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72</v>
      </c>
      <c r="M11" s="90"/>
    </row>
    <row r="12" spans="1:13" s="91" customFormat="1" ht="24" customHeight="1" x14ac:dyDescent="0.15">
      <c r="A12" s="263"/>
      <c r="B12" s="264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29</v>
      </c>
      <c r="M12" s="90"/>
    </row>
    <row r="13" spans="1:13" s="91" customFormat="1" ht="24" customHeight="1" x14ac:dyDescent="0.15">
      <c r="A13" s="271"/>
      <c r="B13" s="272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159</v>
      </c>
      <c r="M13" s="90"/>
    </row>
    <row r="14" spans="1:13" s="91" customFormat="1" ht="24" customHeight="1" x14ac:dyDescent="0.15">
      <c r="A14" s="264"/>
      <c r="B14" s="264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73</v>
      </c>
      <c r="M14" s="90"/>
    </row>
    <row r="15" spans="1:13" s="91" customFormat="1" ht="24" customHeight="1" x14ac:dyDescent="0.15">
      <c r="A15" s="272"/>
      <c r="B15" s="272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106</v>
      </c>
      <c r="M15" s="90"/>
    </row>
    <row r="16" spans="1:13" s="91" customFormat="1" ht="24" customHeight="1" x14ac:dyDescent="0.15">
      <c r="A16" s="264"/>
      <c r="B16" s="264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 x14ac:dyDescent="0.15">
      <c r="A17" s="272"/>
      <c r="B17" s="272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 x14ac:dyDescent="0.15">
      <c r="A18" s="264"/>
      <c r="B18" s="264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107</v>
      </c>
      <c r="M18" s="90"/>
    </row>
    <row r="19" spans="1:13" s="91" customFormat="1" ht="24" customHeight="1" x14ac:dyDescent="0.15">
      <c r="A19" s="272"/>
      <c r="B19" s="272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108</v>
      </c>
      <c r="M19" s="90"/>
    </row>
    <row r="20" spans="1:13" s="91" customFormat="1" ht="24" customHeight="1" x14ac:dyDescent="0.15">
      <c r="A20" s="264"/>
      <c r="B20" s="264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 x14ac:dyDescent="0.15">
      <c r="A21" s="272"/>
      <c r="B21" s="272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 x14ac:dyDescent="0.15">
      <c r="A22" s="264"/>
      <c r="B22" s="264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 x14ac:dyDescent="0.15">
      <c r="A23" s="272"/>
      <c r="B23" s="272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 x14ac:dyDescent="0.15">
      <c r="A24" s="264"/>
      <c r="B24" s="264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 x14ac:dyDescent="0.15">
      <c r="A25" s="272"/>
      <c r="B25" s="272"/>
      <c r="C25" s="117"/>
      <c r="D25" s="117"/>
      <c r="E25" s="117"/>
      <c r="F25" s="117"/>
      <c r="G25" s="117"/>
      <c r="H25" s="117"/>
      <c r="I25" s="120"/>
      <c r="J25" s="117"/>
    </row>
    <row r="26" spans="1:13" s="89" customFormat="1" ht="24" customHeight="1" x14ac:dyDescent="0.15">
      <c r="A26" s="273"/>
      <c r="B26" s="264"/>
      <c r="C26" s="113"/>
      <c r="D26" s="114"/>
      <c r="E26" s="113"/>
      <c r="F26" s="113"/>
      <c r="G26" s="115"/>
      <c r="H26" s="113"/>
      <c r="I26" s="112"/>
      <c r="J26" s="113"/>
      <c r="K26" s="88"/>
      <c r="L26" s="88" t="s">
        <v>197</v>
      </c>
      <c r="M26" s="88"/>
    </row>
    <row r="27" spans="1:13" s="91" customFormat="1" ht="24" customHeight="1" x14ac:dyDescent="0.15">
      <c r="A27" s="271"/>
      <c r="B27" s="272"/>
      <c r="C27" s="117"/>
      <c r="D27" s="118"/>
      <c r="E27" s="117"/>
      <c r="F27" s="117"/>
      <c r="G27" s="117"/>
      <c r="H27" s="117"/>
      <c r="I27" s="119"/>
      <c r="J27" s="117"/>
      <c r="K27" s="90"/>
      <c r="L27" s="88" t="s">
        <v>72</v>
      </c>
      <c r="M27" s="90"/>
    </row>
    <row r="28" spans="1:13" s="91" customFormat="1" ht="24" customHeight="1" x14ac:dyDescent="0.15">
      <c r="A28" s="263"/>
      <c r="B28" s="264"/>
      <c r="C28" s="113"/>
      <c r="D28" s="114"/>
      <c r="E28" s="113"/>
      <c r="F28" s="113"/>
      <c r="G28" s="113"/>
      <c r="H28" s="113"/>
      <c r="I28" s="116"/>
      <c r="J28" s="113"/>
      <c r="K28" s="90"/>
      <c r="L28" s="88" t="s">
        <v>29</v>
      </c>
      <c r="M28" s="90"/>
    </row>
    <row r="29" spans="1:13" s="91" customFormat="1" ht="24" customHeight="1" x14ac:dyDescent="0.15">
      <c r="A29" s="271"/>
      <c r="B29" s="272"/>
      <c r="C29" s="117"/>
      <c r="D29" s="118"/>
      <c r="E29" s="117"/>
      <c r="F29" s="117"/>
      <c r="G29" s="117"/>
      <c r="H29" s="117"/>
      <c r="I29" s="119"/>
      <c r="J29" s="117"/>
      <c r="K29" s="90"/>
      <c r="L29" s="88" t="s">
        <v>159</v>
      </c>
      <c r="M29" s="90"/>
    </row>
    <row r="30" spans="1:13" s="91" customFormat="1" ht="24" customHeight="1" x14ac:dyDescent="0.15">
      <c r="A30" s="264"/>
      <c r="B30" s="264"/>
      <c r="C30" s="113"/>
      <c r="D30" s="114"/>
      <c r="E30" s="113"/>
      <c r="F30" s="113"/>
      <c r="G30" s="113"/>
      <c r="H30" s="113"/>
      <c r="I30" s="116"/>
      <c r="J30" s="113"/>
      <c r="K30" s="90"/>
      <c r="L30" s="88" t="s">
        <v>73</v>
      </c>
      <c r="M30" s="90"/>
    </row>
    <row r="31" spans="1:13" s="91" customFormat="1" ht="24" customHeight="1" x14ac:dyDescent="0.15">
      <c r="A31" s="272"/>
      <c r="B31" s="272"/>
      <c r="C31" s="117"/>
      <c r="D31" s="118"/>
      <c r="E31" s="117"/>
      <c r="F31" s="117"/>
      <c r="G31" s="117"/>
      <c r="H31" s="117"/>
      <c r="I31" s="120"/>
      <c r="J31" s="117"/>
      <c r="K31" s="90"/>
      <c r="L31" s="88" t="s">
        <v>106</v>
      </c>
      <c r="M31" s="90"/>
    </row>
    <row r="32" spans="1:13" s="91" customFormat="1" ht="24" customHeight="1" x14ac:dyDescent="0.15">
      <c r="A32" s="264"/>
      <c r="B32" s="264"/>
      <c r="C32" s="113"/>
      <c r="D32" s="114"/>
      <c r="E32" s="113"/>
      <c r="F32" s="113"/>
      <c r="G32" s="113"/>
      <c r="H32" s="113"/>
      <c r="I32" s="116"/>
      <c r="J32" s="113"/>
      <c r="K32" s="90"/>
      <c r="L32" s="88"/>
      <c r="M32" s="90"/>
    </row>
    <row r="33" spans="1:13" s="91" customFormat="1" ht="24" customHeight="1" x14ac:dyDescent="0.15">
      <c r="A33" s="272"/>
      <c r="B33" s="272"/>
      <c r="C33" s="117"/>
      <c r="D33" s="117"/>
      <c r="E33" s="117"/>
      <c r="F33" s="117"/>
      <c r="G33" s="117"/>
      <c r="H33" s="117"/>
      <c r="I33" s="120"/>
      <c r="J33" s="117"/>
      <c r="K33" s="90"/>
      <c r="L33" s="88"/>
      <c r="M33" s="90"/>
    </row>
    <row r="34" spans="1:13" s="91" customFormat="1" ht="24" customHeight="1" x14ac:dyDescent="0.15">
      <c r="A34" s="264"/>
      <c r="B34" s="264"/>
      <c r="C34" s="113"/>
      <c r="D34" s="113"/>
      <c r="E34" s="113"/>
      <c r="F34" s="113"/>
      <c r="G34" s="113"/>
      <c r="H34" s="113"/>
      <c r="I34" s="113"/>
      <c r="J34" s="113"/>
      <c r="K34" s="90"/>
      <c r="L34" s="88" t="s">
        <v>107</v>
      </c>
      <c r="M34" s="90"/>
    </row>
    <row r="35" spans="1:13" s="91" customFormat="1" ht="24" customHeight="1" x14ac:dyDescent="0.15">
      <c r="A35" s="272"/>
      <c r="B35" s="272"/>
      <c r="C35" s="117"/>
      <c r="D35" s="117"/>
      <c r="E35" s="117"/>
      <c r="F35" s="117"/>
      <c r="G35" s="117"/>
      <c r="H35" s="117"/>
      <c r="I35" s="120"/>
      <c r="J35" s="117"/>
      <c r="K35" s="90"/>
      <c r="L35" s="88" t="s">
        <v>108</v>
      </c>
      <c r="M35" s="90"/>
    </row>
    <row r="36" spans="1:13" s="91" customFormat="1" ht="24" customHeight="1" x14ac:dyDescent="0.15">
      <c r="A36" s="264"/>
      <c r="B36" s="264"/>
      <c r="C36" s="113"/>
      <c r="D36" s="113"/>
      <c r="E36" s="113"/>
      <c r="F36" s="113"/>
      <c r="G36" s="113"/>
      <c r="H36" s="113"/>
      <c r="I36" s="121"/>
      <c r="J36" s="113"/>
      <c r="K36" s="90"/>
      <c r="L36" s="88"/>
      <c r="M36" s="90"/>
    </row>
    <row r="37" spans="1:13" s="91" customFormat="1" ht="24" customHeight="1" x14ac:dyDescent="0.15">
      <c r="A37" s="272"/>
      <c r="B37" s="272"/>
      <c r="C37" s="117"/>
      <c r="D37" s="117"/>
      <c r="E37" s="117"/>
      <c r="F37" s="117"/>
      <c r="G37" s="117"/>
      <c r="H37" s="117"/>
      <c r="I37" s="120"/>
      <c r="J37" s="117"/>
      <c r="K37" s="90"/>
      <c r="L37" s="90"/>
      <c r="M37" s="90"/>
    </row>
    <row r="38" spans="1:13" s="91" customFormat="1" ht="24" customHeight="1" x14ac:dyDescent="0.15">
      <c r="A38" s="264"/>
      <c r="B38" s="264"/>
      <c r="C38" s="113"/>
      <c r="D38" s="113"/>
      <c r="E38" s="113"/>
      <c r="F38" s="113"/>
      <c r="G38" s="113"/>
      <c r="H38" s="113"/>
      <c r="I38" s="121"/>
      <c r="J38" s="113"/>
    </row>
    <row r="39" spans="1:13" s="91" customFormat="1" ht="24" customHeight="1" x14ac:dyDescent="0.15">
      <c r="A39" s="272"/>
      <c r="B39" s="272"/>
      <c r="C39" s="117"/>
      <c r="D39" s="117"/>
      <c r="E39" s="117"/>
      <c r="F39" s="117"/>
      <c r="G39" s="117"/>
      <c r="H39" s="117"/>
      <c r="I39" s="120"/>
      <c r="J39" s="117"/>
    </row>
    <row r="40" spans="1:13" s="91" customFormat="1" ht="24" customHeight="1" x14ac:dyDescent="0.15">
      <c r="A40" s="264"/>
      <c r="B40" s="264"/>
      <c r="C40" s="113"/>
      <c r="D40" s="113"/>
      <c r="E40" s="113"/>
      <c r="F40" s="113"/>
      <c r="G40" s="113"/>
      <c r="H40" s="113"/>
      <c r="I40" s="121"/>
      <c r="J40" s="113"/>
    </row>
    <row r="41" spans="1:13" s="91" customFormat="1" ht="24" customHeight="1" x14ac:dyDescent="0.15">
      <c r="A41" s="272"/>
      <c r="B41" s="272"/>
      <c r="C41" s="117"/>
      <c r="D41" s="117"/>
      <c r="E41" s="117"/>
      <c r="F41" s="117"/>
      <c r="G41" s="117"/>
      <c r="H41" s="117"/>
      <c r="I41" s="120"/>
      <c r="J41" s="117"/>
    </row>
    <row r="42" spans="1:13" x14ac:dyDescent="0.15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3" x14ac:dyDescent="0.15">
      <c r="A43" s="111"/>
      <c r="B43" s="111"/>
      <c r="G43" s="111"/>
      <c r="H43" s="111"/>
      <c r="I43" s="111"/>
    </row>
    <row r="44" spans="1:13" x14ac:dyDescent="0.15">
      <c r="A44" s="111"/>
      <c r="B44" s="111"/>
      <c r="G44" s="111"/>
      <c r="H44" s="111"/>
      <c r="I44" s="111"/>
    </row>
    <row r="45" spans="1:13" x14ac:dyDescent="0.15">
      <c r="A45" s="111"/>
      <c r="B45" s="111"/>
      <c r="G45" s="111"/>
      <c r="H45" s="111"/>
      <c r="I45" s="111"/>
    </row>
    <row r="46" spans="1:13" x14ac:dyDescent="0.15">
      <c r="A46" s="111"/>
      <c r="B46" s="111"/>
      <c r="G46" s="111"/>
      <c r="H46" s="111"/>
      <c r="I46" s="111"/>
    </row>
    <row r="47" spans="1:13" x14ac:dyDescent="0.15">
      <c r="A47" s="111"/>
      <c r="B47" s="111"/>
      <c r="G47" s="111"/>
      <c r="H47" s="111"/>
      <c r="I47" s="111"/>
    </row>
    <row r="48" spans="1:13" x14ac:dyDescent="0.15">
      <c r="A48" s="111"/>
      <c r="B48" s="111"/>
      <c r="G48" s="111"/>
      <c r="H48" s="111"/>
      <c r="I48" s="111"/>
    </row>
    <row r="49" spans="1:13" x14ac:dyDescent="0.15">
      <c r="A49" s="111"/>
      <c r="B49" s="111"/>
      <c r="G49" s="111"/>
      <c r="H49" s="111"/>
      <c r="I49" s="111"/>
    </row>
    <row r="50" spans="1:13" x14ac:dyDescent="0.15">
      <c r="A50" s="111"/>
      <c r="B50" s="111"/>
      <c r="G50" s="111"/>
      <c r="H50" s="111"/>
      <c r="I50" s="111"/>
    </row>
    <row r="51" spans="1:13" x14ac:dyDescent="0.15">
      <c r="A51" s="111"/>
      <c r="B51" s="111"/>
      <c r="G51" s="111"/>
      <c r="H51" s="111"/>
      <c r="I51" s="111"/>
    </row>
    <row r="52" spans="1:13" x14ac:dyDescent="0.15">
      <c r="A52" s="111"/>
      <c r="B52" s="111"/>
      <c r="G52" s="111"/>
      <c r="H52" s="111"/>
      <c r="I52" s="111"/>
    </row>
    <row r="53" spans="1:13" x14ac:dyDescent="0.15">
      <c r="A53" s="111"/>
      <c r="B53" s="111"/>
      <c r="G53" s="111"/>
      <c r="H53" s="111"/>
      <c r="I53" s="111"/>
    </row>
    <row r="54" spans="1:13" s="92" customFormat="1" x14ac:dyDescent="0.15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 x14ac:dyDescent="0.15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 x14ac:dyDescent="0.15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 x14ac:dyDescent="0.15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 x14ac:dyDescent="0.15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 x14ac:dyDescent="0.15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 x14ac:dyDescent="0.15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 x14ac:dyDescent="0.15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 x14ac:dyDescent="0.15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 x14ac:dyDescent="0.15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 x14ac:dyDescent="0.15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 x14ac:dyDescent="0.15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 x14ac:dyDescent="0.15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 x14ac:dyDescent="0.15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 x14ac:dyDescent="0.15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 x14ac:dyDescent="0.15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 x14ac:dyDescent="0.15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 x14ac:dyDescent="0.15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 x14ac:dyDescent="0.15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 x14ac:dyDescent="0.15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 x14ac:dyDescent="0.15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 x14ac:dyDescent="0.15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 x14ac:dyDescent="0.15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 x14ac:dyDescent="0.15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 x14ac:dyDescent="0.15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 x14ac:dyDescent="0.15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 x14ac:dyDescent="0.15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 x14ac:dyDescent="0.15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 x14ac:dyDescent="0.15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 x14ac:dyDescent="0.15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 x14ac:dyDescent="0.15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 x14ac:dyDescent="0.15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 x14ac:dyDescent="0.15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 x14ac:dyDescent="0.15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 x14ac:dyDescent="0.15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 x14ac:dyDescent="0.15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 x14ac:dyDescent="0.15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 x14ac:dyDescent="0.15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 x14ac:dyDescent="0.15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 x14ac:dyDescent="0.15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 x14ac:dyDescent="0.15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 x14ac:dyDescent="0.15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 x14ac:dyDescent="0.15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 x14ac:dyDescent="0.15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 x14ac:dyDescent="0.15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 x14ac:dyDescent="0.15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 x14ac:dyDescent="0.15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 x14ac:dyDescent="0.15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 x14ac:dyDescent="0.15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 x14ac:dyDescent="0.15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 x14ac:dyDescent="0.15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 x14ac:dyDescent="0.15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 x14ac:dyDescent="0.15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 x14ac:dyDescent="0.15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 x14ac:dyDescent="0.15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 x14ac:dyDescent="0.15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 x14ac:dyDescent="0.15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 x14ac:dyDescent="0.15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 x14ac:dyDescent="0.15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 x14ac:dyDescent="0.15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 x14ac:dyDescent="0.15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 x14ac:dyDescent="0.15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 x14ac:dyDescent="0.15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 x14ac:dyDescent="0.15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 x14ac:dyDescent="0.15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 x14ac:dyDescent="0.15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 x14ac:dyDescent="0.15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 x14ac:dyDescent="0.15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 x14ac:dyDescent="0.15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 x14ac:dyDescent="0.15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 x14ac:dyDescent="0.15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 x14ac:dyDescent="0.15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 x14ac:dyDescent="0.15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 x14ac:dyDescent="0.15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 x14ac:dyDescent="0.15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 x14ac:dyDescent="0.15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 x14ac:dyDescent="0.15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 x14ac:dyDescent="0.15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 x14ac:dyDescent="0.15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 x14ac:dyDescent="0.15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 x14ac:dyDescent="0.15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 x14ac:dyDescent="0.15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 x14ac:dyDescent="0.15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 x14ac:dyDescent="0.15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 x14ac:dyDescent="0.15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 x14ac:dyDescent="0.15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 x14ac:dyDescent="0.15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 x14ac:dyDescent="0.15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 x14ac:dyDescent="0.15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 x14ac:dyDescent="0.15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 x14ac:dyDescent="0.15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 x14ac:dyDescent="0.15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 x14ac:dyDescent="0.15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 x14ac:dyDescent="0.15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 x14ac:dyDescent="0.15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 x14ac:dyDescent="0.15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 x14ac:dyDescent="0.15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 x14ac:dyDescent="0.15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39">
    <mergeCell ref="A27:B27"/>
    <mergeCell ref="A28:B28"/>
    <mergeCell ref="A29:B29"/>
    <mergeCell ref="A30:B30"/>
    <mergeCell ref="A1:J1"/>
    <mergeCell ref="A3:J3"/>
    <mergeCell ref="A4:J4"/>
    <mergeCell ref="A5:J5"/>
    <mergeCell ref="A6:J6"/>
    <mergeCell ref="A8:B8"/>
    <mergeCell ref="J8:J9"/>
    <mergeCell ref="A24:B24"/>
    <mergeCell ref="A25:B25"/>
    <mergeCell ref="A18:B18"/>
    <mergeCell ref="A19:B19"/>
    <mergeCell ref="A22:B22"/>
    <mergeCell ref="A26:B26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31:B31"/>
    <mergeCell ref="A33:B33"/>
    <mergeCell ref="A34:B34"/>
    <mergeCell ref="A39:B39"/>
    <mergeCell ref="A40:B40"/>
    <mergeCell ref="A32:B32"/>
    <mergeCell ref="A41:B41"/>
    <mergeCell ref="A35:B35"/>
    <mergeCell ref="A36:B36"/>
    <mergeCell ref="A37:B37"/>
    <mergeCell ref="A38:B38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  <cellWatch r="B40"/>
    <cellWatch r="B28"/>
    <cellWatch r="B77"/>
    <cellWatch r="B56"/>
    <cellWatch r="B32"/>
    <cellWatch r="B69"/>
    <cellWatch r="B4"/>
    <cellWatch r="B33"/>
    <cellWatch r="B13"/>
    <cellWatch r="B18"/>
    <cellWatch r="B15"/>
    <cellWatch r="B47"/>
    <cellWatch r="B26"/>
    <cellWatch r="B17"/>
    <cellWatch r="B37"/>
    <cellWatch r="B25"/>
    <cellWatch r="B61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1"/>
    <cellWatch r="B20"/>
    <cellWatch r="B58"/>
    <cellWatch r="B42"/>
    <cellWatch r="B30"/>
    <cellWatch r="B79"/>
    <cellWatch r="B70"/>
    <cellWatch r="B5"/>
    <cellWatch r="B34"/>
    <cellWatch r="B14"/>
    <cellWatch r="B16"/>
    <cellWatch r="B24"/>
    <cellWatch r="B27"/>
    <cellWatch r="B21"/>
    <cellWatch r="B23"/>
    <cellWatch r="I21"/>
    <cellWatch r="I24"/>
    <cellWatch r="I25"/>
    <cellWatch r="B48"/>
    <cellWatch r="B38"/>
    <cellWatch r="B62"/>
    <cellWatch r="I8"/>
    <cellWatch r="I17"/>
    <cellWatch r="I39"/>
    <cellWatch r="I27"/>
    <cellWatch r="I76"/>
    <cellWatch r="I55"/>
    <cellWatch r="I67"/>
    <cellWatch r="I5"/>
    <cellWatch r="I31"/>
    <cellWatch r="I11"/>
    <cellWatch r="I13"/>
    <cellWatch r="B50"/>
    <cellWatch r="B53"/>
    <cellWatch r="B54"/>
    <cellWatch r="B49"/>
    <cellWatch r="I59"/>
    <cellWatch r="I47"/>
    <cellWatch r="I50"/>
    <cellWatch r="I51"/>
    <cellWatch r="I58"/>
    <cellWatch r="B46"/>
    <cellWatch r="B91"/>
    <cellWatch r="B82"/>
    <cellWatch r="B90"/>
    <cellWatch r="B59"/>
    <cellWatch r="B74"/>
    <cellWatch r="I88"/>
    <cellWatch r="I79"/>
    <cellWatch r="I14"/>
    <cellWatch r="I44"/>
    <cellWatch r="I23"/>
    <cellWatch r="I35"/>
    <cellWatch r="B60"/>
    <cellWatch r="B81"/>
    <cellWatch r="B71"/>
    <cellWatch r="B80"/>
    <cellWatch r="B63"/>
    <cellWatch r="B43"/>
    <cellWatch r="B31"/>
    <cellWatch r="B72"/>
    <cellWatch r="B35"/>
    <cellWatch r="B39"/>
    <cellWatch r="B64"/>
    <cellWatch r="B51"/>
    <cellWatch r="B55"/>
    <cellWatch r="B22"/>
    <cellWatch r="B95"/>
    <cellWatch r="B85"/>
    <cellWatch r="B94"/>
    <cellWatch r="B76"/>
    <cellWatch r="B93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73"/>
    <cellWatch r="I40"/>
    <cellWatch r="I28"/>
    <cellWatch r="I77"/>
    <cellWatch r="I56"/>
    <cellWatch r="I68"/>
    <cellWatch r="I32"/>
    <cellWatch r="I41"/>
    <cellWatch r="I78"/>
    <cellWatch r="I57"/>
    <cellWatch r="I69"/>
    <cellWatch r="I33"/>
    <cellWatch r="I61"/>
    <cellWatch r="I49"/>
    <cellWatch r="I52"/>
    <cellWatch r="I53"/>
    <cellWatch r="I60"/>
    <cellWatch r="B84"/>
    <cellWatch r="B92"/>
    <cellWatch r="I90"/>
    <cellWatch r="I81"/>
    <cellWatch r="I46"/>
    <cellWatch r="I91"/>
    <cellWatch r="I70"/>
    <cellWatch r="I82"/>
    <cellWatch r="B102"/>
    <cellWatch r="B101"/>
    <cellWatch r="I62"/>
    <cellWatch r="I99"/>
    <cellWatch r="I43"/>
    <cellWatch r="B103"/>
    <cellWatch r="I63"/>
    <cellWatch r="I100"/>
    <cellWatch r="I48"/>
    <cellWatch r="I83"/>
    <cellWatch r="I71"/>
    <cellWatch r="I74"/>
    <cellWatch r="B115"/>
    <cellWatch r="B106"/>
    <cellWatch r="B114"/>
    <cellWatch r="B98"/>
    <cellWatch r="I112"/>
    <cellWatch r="I103"/>
    <cellWatch r="B105"/>
    <cellWatch r="B104"/>
    <cellWatch r="B96"/>
    <cellWatch r="B88"/>
    <cellWatch r="B119"/>
    <cellWatch r="B109"/>
    <cellWatch r="B118"/>
    <cellWatch r="B117"/>
    <cellWatch r="I65"/>
    <cellWatch r="I87"/>
    <cellWatch r="B68"/>
    <cellWatch r="B6"/>
    <cellWatch r="I34"/>
    <cellWatch r="B8"/>
    <cellWatch r="B7"/>
    <cellWatch r="I42"/>
    <cellWatch r="I18"/>
    <cellWatch r="I22"/>
    <cellWatch r="I72"/>
    <cellWatch r="I36"/>
    <cellWatch r="I45"/>
    <cellWatch r="I89"/>
    <cellWatch r="I80"/>
    <cellWatch r="B97"/>
    <cellWatch r="B89"/>
    <cellWatch r="I19"/>
    <cellWatch r="I73"/>
    <cellWatch r="I20"/>
    <cellWatch r="I64"/>
    <cellWatch r="I101"/>
    <cellWatch r="I92"/>
    <cellWatch r="I84"/>
    <cellWatch r="B116"/>
    <cellWatch r="B107"/>
    <cellWatch r="I113"/>
    <cellWatch r="I104"/>
    <cellWatch r="B120"/>
    <cellWatch r="B110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B113"/>
    <cellWatch r="H112"/>
    <cellWatch r="H103"/>
    <cellWatch r="H68"/>
    <cellWatch r="B108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1">
    <pageSetUpPr fitToPage="1"/>
  </sheetPr>
  <dimension ref="A1:A41"/>
  <sheetViews>
    <sheetView showGridLines="0" workbookViewId="0"/>
  </sheetViews>
  <sheetFormatPr baseColWidth="10" defaultColWidth="11.5" defaultRowHeight="13" x14ac:dyDescent="0.15"/>
  <cols>
    <col min="1" max="2" width="16.83203125" customWidth="1"/>
    <col min="3" max="5" width="12.6640625" customWidth="1"/>
    <col min="6" max="6" width="6.6640625" customWidth="1"/>
    <col min="7" max="7" width="20.6640625" customWidth="1"/>
    <col min="8" max="9" width="35.6640625" customWidth="1"/>
    <col min="10" max="10" width="12.5" bestFit="1" customWidth="1"/>
  </cols>
  <sheetData>
    <row r="1" ht="39.75" customHeight="1" x14ac:dyDescent="0.15"/>
    <row r="2" ht="3.75" customHeight="1" x14ac:dyDescent="0.15"/>
    <row r="7" ht="3.75" customHeight="1" x14ac:dyDescent="0.15"/>
    <row r="8" ht="15" customHeight="1" x14ac:dyDescent="0.15"/>
    <row r="9" ht="15" customHeight="1" x14ac:dyDescent="0.15"/>
    <row r="10" ht="24" customHeight="1" x14ac:dyDescent="0.15"/>
    <row r="11" ht="24" customHeight="1" x14ac:dyDescent="0.15"/>
    <row r="12" ht="24" customHeight="1" x14ac:dyDescent="0.15"/>
    <row r="13" ht="24" customHeight="1" x14ac:dyDescent="0.15"/>
    <row r="14" ht="24" customHeight="1" x14ac:dyDescent="0.15"/>
    <row r="15" ht="24" customHeight="1" x14ac:dyDescent="0.15"/>
    <row r="16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  <row r="22" ht="24" customHeight="1" x14ac:dyDescent="0.15"/>
    <row r="23" ht="24" customHeight="1" x14ac:dyDescent="0.15"/>
    <row r="24" ht="24" customHeight="1" x14ac:dyDescent="0.15"/>
    <row r="25" ht="24" customHeight="1" x14ac:dyDescent="0.15"/>
    <row r="26" ht="24" customHeight="1" x14ac:dyDescent="0.15"/>
    <row r="27" ht="24" customHeight="1" x14ac:dyDescent="0.15"/>
    <row r="28" ht="24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</sheetData>
  <sheetProtection password="C717" sheet="1" objects="1" scenarios="1" selectLockedCells="1"/>
  <phoneticPr fontId="49"/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Turnierprotokoll</vt:lpstr>
      <vt:lpstr>infos für richtige Meldung</vt:lpstr>
      <vt:lpstr>Vereine</vt:lpstr>
      <vt:lpstr>Abgabentabelle</vt:lpstr>
      <vt:lpstr>Tageslizenz Meldungen</vt:lpstr>
      <vt:lpstr>Jahreslizenz Meldungen</vt:lpstr>
      <vt:lpstr>Leitfaden zum Ausfüllen</vt:lpstr>
      <vt:lpstr>Abgabentabelle!Druckbereich</vt:lpstr>
      <vt:lpstr>'Jahreslizenz Meldungen'!Druckbereich</vt:lpstr>
      <vt:lpstr>'Leitfaden zum Ausfüllen'!Druckbereich</vt:lpstr>
      <vt:lpstr>'Tageslizenz Meldungen'!Druckbereich</vt:lpstr>
      <vt:lpstr>Turnierprotokoll!Druckbereich</vt:lpstr>
      <vt:lpstr>Vereine!Druckbereich</vt:lpstr>
      <vt:lpstr>Vereine!Drucktitel</vt:lpstr>
      <vt:lpstr>Verein</vt:lpstr>
    </vt:vector>
  </TitlesOfParts>
  <Company>Magistrat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sm00130</dc:creator>
  <cp:lastModifiedBy>Christian Fock</cp:lastModifiedBy>
  <cp:lastPrinted>2013-08-10T14:39:24Z</cp:lastPrinted>
  <dcterms:created xsi:type="dcterms:W3CDTF">2007-01-31T09:16:04Z</dcterms:created>
  <dcterms:modified xsi:type="dcterms:W3CDTF">2022-01-05T06:57:24Z</dcterms:modified>
</cp:coreProperties>
</file>