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christian/Snooker/vonG5/"/>
    </mc:Choice>
  </mc:AlternateContent>
  <xr:revisionPtr revIDLastSave="0" documentId="13_ncr:1_{E6E2F1CA-8D70-524E-A936-B4BA6691855B}" xr6:coauthVersionLast="45" xr6:coauthVersionMax="45" xr10:uidLastSave="{00000000-0000-0000-0000-000000000000}"/>
  <bookViews>
    <workbookView showHorizontalScroll="0" xWindow="40980" yWindow="460" windowWidth="35600" windowHeight="18740" xr2:uid="{00000000-000D-0000-FFFF-FFFF00000000}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Vereine!$A$5:$I$33</definedName>
    <definedName name="_xlnm.Recorder">#REF!</definedName>
    <definedName name="_xlnm.Print_Area" localSheetId="3">Abgabentabelle!$A$1:$I$31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Vereine!$A$1:$I$33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1" l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E59" i="1"/>
  <c r="E60" i="1"/>
  <c r="A13" i="10"/>
  <c r="A14" i="10" s="1"/>
  <c r="A15" i="10" s="1"/>
  <c r="A16" i="10" s="1"/>
  <c r="A17" i="10" s="1"/>
  <c r="M21" i="1"/>
  <c r="I53" i="1"/>
  <c r="F59" i="1"/>
  <c r="F60" i="1"/>
  <c r="H72" i="1"/>
  <c r="H73" i="1"/>
  <c r="H75" i="1"/>
  <c r="H76" i="1"/>
  <c r="J83" i="1"/>
  <c r="J60" i="1" l="1"/>
  <c r="J59" i="1"/>
  <c r="J78" i="1" s="1"/>
  <c r="C70" i="1"/>
  <c r="A18" i="10"/>
  <c r="A19" i="10" s="1"/>
  <c r="A20" i="10" s="1"/>
  <c r="A21" i="10" s="1"/>
  <c r="A22" i="10" s="1"/>
  <c r="B13" i="1"/>
  <c r="J13" i="1"/>
  <c r="A23" i="1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B11" i="1"/>
  <c r="B15" i="1"/>
  <c r="J11" i="1"/>
  <c r="G70" i="1" l="1"/>
  <c r="F51" i="1"/>
  <c r="B23" i="1"/>
  <c r="G5" i="1" s="1"/>
  <c r="H53" i="1"/>
  <c r="E96" i="1" l="1"/>
  <c r="F70" i="1"/>
  <c r="C48" i="1"/>
  <c r="J51" i="1"/>
  <c r="J72" i="1"/>
  <c r="F53" i="1"/>
  <c r="J75" i="1" l="1"/>
  <c r="J73" i="1"/>
  <c r="J62" i="1" s="1"/>
  <c r="J53" i="1"/>
  <c r="J70" i="1" s="1"/>
  <c r="J76" i="1"/>
  <c r="J55" i="1"/>
  <c r="J61" i="1" s="1"/>
  <c r="E70" i="1" l="1"/>
  <c r="J63" i="1"/>
  <c r="J79" i="1"/>
  <c r="E97" i="1"/>
  <c r="E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</author>
  </authors>
  <commentList>
    <comment ref="E59" authorId="0" shapeId="0" xr:uid="{00000000-0006-0000-0000-000001000000}">
      <text>
        <r>
          <rPr>
            <sz val="9"/>
            <color indexed="81"/>
            <rFont val="Arial"/>
            <family val="2"/>
          </rPr>
          <t>Bitte Daten im Blatt 
"Jahreslizenz Meldungen" eintragen</t>
        </r>
      </text>
    </comment>
    <comment ref="E60" authorId="0" shapeId="0" xr:uid="{00000000-0006-0000-0000-000002000000}">
      <text>
        <r>
          <rPr>
            <sz val="9"/>
            <color indexed="81"/>
            <rFont val="Arial"/>
            <family val="2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<sst xmlns="http://schemas.openxmlformats.org/spreadsheetml/2006/main" count="401" uniqueCount="256">
  <si>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</si>
  <si>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</si>
  <si>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</si>
  <si>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</si>
  <si>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</si>
  <si>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</si>
  <si>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</si>
  <si>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</si>
  <si>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</si>
  <si>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</si>
  <si>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</si>
  <si>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</si>
  <si>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</si>
  <si>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</si>
  <si>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</si>
  <si>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</si>
  <si>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</si>
  <si>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</si>
  <si>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</si>
  <si>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</si>
  <si>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</si>
  <si>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</si>
  <si>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</si>
  <si>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</si>
  <si>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</si>
  <si>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</si>
  <si>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</si>
  <si>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</si>
  <si>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</si>
  <si>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</si>
  <si>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</si>
  <si>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</si>
  <si>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</si>
  <si>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</si>
  <si>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</si>
  <si>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</si>
  <si>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</si>
  <si>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</si>
  <si>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</si>
  <si>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</si>
  <si>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</si>
  <si>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</si>
  <si>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</si>
  <si>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</si>
  <si>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</si>
  <si>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</si>
  <si>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</si>
  <si>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</si>
  <si>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</si>
  <si>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</si>
  <si>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</si>
  <si>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</si>
  <si>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</si>
  <si>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</si>
  <si>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</si>
  <si>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</si>
  <si>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</si>
  <si>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</si>
  <si>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</si>
  <si>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</si>
  <si>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</si>
  <si>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Sportdirektor</t>
  </si>
  <si>
    <t>6890 Lustenau, Im Mähdle 40</t>
  </si>
  <si>
    <t>Dominik Petzold</t>
  </si>
  <si>
    <t>Adresse (Straße)</t>
  </si>
  <si>
    <t>(kurz)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</si>
  <si>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</si>
  <si>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</si>
  <si>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</si>
  <si>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</si>
  <si>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</si>
  <si>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</si>
  <si>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</si>
  <si>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</si>
  <si>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</si>
  <si>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</si>
  <si>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</si>
  <si>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</si>
  <si>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</si>
  <si>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</si>
  <si>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</si>
  <si>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</si>
  <si>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</si>
  <si>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</si>
  <si>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</si>
  <si>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</si>
  <si>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</si>
  <si>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</si>
  <si>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</si>
  <si>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</si>
  <si>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</si>
  <si>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</si>
  <si>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</si>
  <si>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</si>
  <si>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</si>
  <si>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</si>
  <si>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</si>
  <si>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</si>
  <si>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8020 Graz, Lendplatz 40</t>
  </si>
  <si>
    <t>TRSCL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</si>
  <si>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</si>
  <si>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</si>
  <si>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</si>
  <si>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</si>
  <si>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</si>
  <si>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</si>
  <si>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</si>
  <si>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</si>
  <si>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</si>
  <si>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</si>
  <si>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</si>
  <si>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</si>
  <si>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</si>
  <si>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</si>
  <si>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</si>
  <si>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</si>
  <si>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</si>
  <si>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</si>
  <si>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</si>
  <si>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</si>
  <si>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</si>
  <si>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</si>
  <si>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</si>
  <si>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</si>
  <si>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</si>
  <si>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</si>
  <si>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</si>
  <si>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</si>
  <si>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</si>
  <si>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</si>
  <si>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</si>
  <si>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</si>
  <si>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</si>
  <si>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</si>
  <si>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</si>
  <si>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</si>
  <si>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</si>
  <si>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</si>
  <si>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</si>
  <si>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</si>
  <si>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</si>
  <si>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</si>
  <si>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</si>
  <si>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</si>
  <si>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</si>
  <si>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</si>
  <si>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</si>
  <si>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</si>
  <si>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</si>
  <si>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</si>
  <si>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</si>
  <si>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</si>
  <si>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</si>
  <si>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</si>
  <si>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</si>
  <si>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</si>
  <si>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</si>
  <si>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</si>
  <si>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</si>
  <si>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</si>
  <si>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</si>
  <si>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</si>
  <si>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</si>
  <si>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</si>
  <si>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</si>
  <si>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</si>
  <si>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</si>
  <si>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</si>
  <si>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</si>
  <si>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</si>
  <si>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</si>
  <si>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Turnierleiter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</si>
  <si>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</si>
  <si>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</si>
  <si>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</si>
  <si>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</si>
  <si>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</si>
  <si>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</si>
  <si>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</si>
  <si>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</si>
  <si>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</si>
  <si>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</si>
  <si>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</si>
  <si>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</si>
  <si>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</si>
  <si>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</si>
  <si>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</si>
  <si>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</si>
  <si>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</si>
  <si>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</si>
  <si>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</si>
  <si>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</si>
  <si>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</si>
  <si>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</si>
  <si>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</si>
  <si>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</si>
  <si>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</si>
  <si>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</si>
  <si>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HSEBC</t>
  </si>
  <si>
    <t>Doppel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</si>
  <si>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</si>
  <si>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</si>
  <si>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</si>
  <si>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</si>
  <si>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</si>
  <si>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</si>
  <si>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</si>
  <si>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</si>
  <si>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</si>
  <si>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</si>
  <si>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Simon Hämmerle</t>
  </si>
  <si>
    <t>147ers</t>
  </si>
  <si>
    <t>Snooker Club 147ers.com</t>
  </si>
  <si>
    <t>2201 Gerasdorf, Industriestraße 5 (Kennys Snooker Center)</t>
  </si>
  <si>
    <t>Michael Seitz</t>
  </si>
  <si>
    <t>presse@austriansnooker.at</t>
  </si>
  <si>
    <t>C6R</t>
  </si>
  <si>
    <t>Snooker Club Carinthian 6 Reds</t>
  </si>
  <si>
    <t>René Hoisl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</si>
  <si>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</si>
  <si>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</si>
  <si>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</si>
  <si>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</si>
  <si>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</si>
  <si>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6020 Innsbruck, Kranebitter Allee 96 (Billard Sport Arena)</t>
  </si>
  <si>
    <t>Alois Schreibeis</t>
  </si>
  <si>
    <t>9020 Klagenfurt, Ebentaler Straße 100f</t>
  </si>
  <si>
    <t>Günther Eckhart</t>
  </si>
  <si>
    <t>Philipp Koch</t>
  </si>
  <si>
    <t>U18</t>
  </si>
  <si>
    <t>PBCRE</t>
  </si>
  <si>
    <t>PBC Room Eight</t>
  </si>
  <si>
    <t>9500 Villach, Friedensstraße 11</t>
  </si>
  <si>
    <t>Rick Kraaijeveld</t>
  </si>
  <si>
    <t>Christian Hochmayer</t>
  </si>
  <si>
    <t>Marco Stoß</t>
  </si>
  <si>
    <t>SCL</t>
  </si>
  <si>
    <t>Snooker Club Leibnitz</t>
  </si>
  <si>
    <t>8435 Leibnitz, Aflenzer Straße 5</t>
  </si>
  <si>
    <t>Thomas Herg</t>
  </si>
  <si>
    <t>SCM</t>
  </si>
  <si>
    <t>Snooker Club Maximum</t>
  </si>
  <si>
    <t>8430 Leibnitz, Grazer Straße 101</t>
  </si>
  <si>
    <t>Gerald Jaunik</t>
  </si>
  <si>
    <t>easybank, IBAN: AT65 1420 0200 1092 9602; BIC: BAWAATWW</t>
  </si>
  <si>
    <t>Saison 2021</t>
  </si>
  <si>
    <r>
      <t>GP, ABL</t>
    </r>
    <r>
      <rPr>
        <sz val="10"/>
        <rFont val="Arial"/>
        <family val="2"/>
      </rPr>
      <t xml:space="preserve"> &amp; Ö(S)M: Highest Break ≥ 50</t>
    </r>
  </si>
  <si>
    <t>ABL</t>
  </si>
  <si>
    <t>ÖSBV 2021</t>
  </si>
  <si>
    <t>ab 1. 1. 2021</t>
  </si>
  <si>
    <t>DOP**</t>
  </si>
  <si>
    <t>** Nenngeld pro Person</t>
  </si>
  <si>
    <t>U18/U21
Rabatt in %</t>
  </si>
  <si>
    <t>Version: 2021_v1       © Trinisoft</t>
  </si>
  <si>
    <t>Snooker Club Mostviertel</t>
  </si>
  <si>
    <t>3250 Wieselburg, Grestner Straße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</si>
</sst>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7"/>
      <name val="Arial Narrow"/>
      <family val="2"/>
    </font>
    <font>
      <sz val="8"/>
      <color indexed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5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4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0" fontId="1" fillId="0" borderId="2" xfId="4" applyNumberFormat="1" applyFont="1" applyFill="1" applyBorder="1" applyAlignment="1">
      <alignment horizontal="center"/>
    </xf>
    <xf numFmtId="0" fontId="40" fillId="8" borderId="2" xfId="3" applyFont="1" applyFill="1" applyBorder="1" applyAlignment="1" applyProtection="1">
      <alignment horizontal="center" wrapText="1" shrinkToFit="1"/>
    </xf>
    <xf numFmtId="0" fontId="13" fillId="0" borderId="0" xfId="0" applyFont="1" applyProtection="1"/>
    <xf numFmtId="0" fontId="24" fillId="0" borderId="0" xfId="0" applyFont="1" applyAlignment="1" applyProtection="1">
      <alignment horizontal="righ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8" fillId="2" borderId="0" xfId="0" applyFont="1" applyFill="1" applyProtection="1"/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1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5"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Euro" xfId="1" xr:uid="{00000000-0005-0000-0000-000013000000}"/>
    <cellStyle name="Link" xfId="2" builtinId="8"/>
    <cellStyle name="Standard" xfId="0" builtinId="0"/>
    <cellStyle name="Standard 2" xfId="3" xr:uid="{00000000-0005-0000-0000-000016000000}"/>
    <cellStyle name="Standard 3" xfId="4" xr:uid="{00000000-0005-0000-0000-000017000000}"/>
    <cellStyle name="Standard_Grand Prix 24 Teilnehmer 4 Tische_2" xfId="5" xr:uid="{00000000-0005-0000-0000-00001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3" noThreeD="1" sel="4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3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se@austriansnooker.at" TargetMode="External"/><Relationship Id="rId2" Type="http://schemas.openxmlformats.org/officeDocument/2006/relationships/hyperlink" Target="mailto:sportdirektion@snooker.co.at" TargetMode="External"/><Relationship Id="rId1" Type="http://schemas.openxmlformats.org/officeDocument/2006/relationships/hyperlink" Target="mailto:office@snooker.co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3" x14ac:dyDescent="0.15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 x14ac:dyDescent="0.15">
      <c r="I1" s="204" t="s">
        <v>253</v>
      </c>
      <c r="J1" s="204"/>
      <c r="N1" s="47"/>
      <c r="O1" s="46"/>
    </row>
    <row r="2" spans="1:20" x14ac:dyDescent="0.15">
      <c r="I2" s="4"/>
      <c r="J2" s="48"/>
      <c r="N2" s="47"/>
      <c r="O2" s="46"/>
    </row>
    <row r="3" spans="1:20" ht="66" customHeight="1" x14ac:dyDescent="0.15">
      <c r="A3" s="215" t="s">
        <v>159</v>
      </c>
      <c r="B3" s="215"/>
      <c r="C3" s="215"/>
      <c r="D3" s="215"/>
      <c r="E3" s="215"/>
      <c r="F3" s="215"/>
      <c r="G3" s="215"/>
      <c r="H3" s="215"/>
    </row>
    <row r="4" spans="1:20" s="3" customFormat="1" ht="13.5" customHeight="1" x14ac:dyDescent="0.15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30" x14ac:dyDescent="0.3">
      <c r="A5" s="216" t="s">
        <v>245</v>
      </c>
      <c r="B5" s="216"/>
      <c r="C5" s="216"/>
      <c r="D5" s="216"/>
      <c r="F5" s="74" t="s">
        <v>147</v>
      </c>
      <c r="G5" s="225" t="str">
        <f>"TM_2021_"&amp;J23&amp;"_"&amp;B23&amp;"_"&amp;J13</f>
        <v>TM_2021_1_CQ_15REDS</v>
      </c>
      <c r="H5" s="226"/>
      <c r="I5" s="226"/>
      <c r="J5" s="227"/>
      <c r="M5" s="31"/>
    </row>
    <row r="7" spans="1:20" x14ac:dyDescent="0.15">
      <c r="A7" s="214" t="s">
        <v>141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20" ht="3.75" customHeight="1" x14ac:dyDescent="0.15"/>
    <row r="9" spans="1:20" x14ac:dyDescent="0.15">
      <c r="A9" s="74" t="s">
        <v>181</v>
      </c>
      <c r="B9" s="42"/>
      <c r="C9" s="42"/>
      <c r="D9" s="42"/>
      <c r="E9" s="42"/>
      <c r="F9" s="42"/>
      <c r="G9" s="42"/>
      <c r="H9" s="42"/>
      <c r="I9" s="42"/>
      <c r="J9" s="42"/>
      <c r="L9" s="71">
        <v>4</v>
      </c>
    </row>
    <row r="10" spans="1:20" ht="3.75" customHeight="1" x14ac:dyDescent="0.15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 x14ac:dyDescent="0.15">
      <c r="A11" s="74" t="s">
        <v>91</v>
      </c>
      <c r="B11" s="211" t="str">
        <f>VLOOKUP($L$9,Vereine!$A$5:$I$40,5)</f>
        <v>15 Reds Köö Wien Snooker Club</v>
      </c>
      <c r="C11" s="212"/>
      <c r="D11" s="212"/>
      <c r="E11" s="212"/>
      <c r="F11" s="213"/>
      <c r="G11" s="3"/>
      <c r="H11" s="3"/>
      <c r="I11" s="74" t="s">
        <v>92</v>
      </c>
      <c r="J11" s="56" t="str">
        <f>VLOOKUP($L$9,Vereine!$A$5:$I$40,3)</f>
        <v>Ost</v>
      </c>
    </row>
    <row r="12" spans="1:20" ht="3.75" customHeight="1" x14ac:dyDescent="0.15">
      <c r="A12" s="30"/>
      <c r="C12" s="3"/>
      <c r="D12" s="3"/>
      <c r="E12" s="3"/>
      <c r="F12" s="3"/>
      <c r="G12" s="3"/>
      <c r="H12" s="3"/>
      <c r="I12" s="3"/>
      <c r="J12" s="3"/>
    </row>
    <row r="13" spans="1:20" x14ac:dyDescent="0.15">
      <c r="A13" s="74" t="s">
        <v>184</v>
      </c>
      <c r="B13" s="211" t="str">
        <f>VLOOKUP($L$9,Vereine!$A$5:$I$40,6)</f>
        <v>1070 Wien, Kirchengasse 41 (Köö 7)</v>
      </c>
      <c r="C13" s="212"/>
      <c r="D13" s="212"/>
      <c r="E13" s="212"/>
      <c r="F13" s="213"/>
      <c r="G13" s="3"/>
      <c r="H13" s="3"/>
      <c r="I13" s="74" t="s">
        <v>131</v>
      </c>
      <c r="J13" s="56" t="str">
        <f>VLOOKUP($L$9,Vereine!$A$5:$I$40,2)</f>
        <v>15REDS</v>
      </c>
    </row>
    <row r="14" spans="1:20" ht="3.75" customHeight="1" x14ac:dyDescent="0.15">
      <c r="A14" s="30"/>
      <c r="C14" s="3"/>
      <c r="D14" s="3"/>
      <c r="E14" s="3"/>
      <c r="F14" s="3"/>
      <c r="G14" s="3"/>
      <c r="H14" s="3"/>
      <c r="J14" s="3"/>
    </row>
    <row r="15" spans="1:20" x14ac:dyDescent="0.15">
      <c r="A15" s="74" t="s">
        <v>61</v>
      </c>
      <c r="B15" s="211" t="str">
        <f>VLOOKUP($L$9,Vereine!$A$5:$I$40,8)</f>
        <v>Andreas Jurdak</v>
      </c>
      <c r="C15" s="212"/>
      <c r="D15" s="212"/>
      <c r="E15" s="212"/>
      <c r="F15" s="213"/>
      <c r="G15" s="3"/>
      <c r="H15" s="42"/>
      <c r="I15" s="74" t="s">
        <v>146</v>
      </c>
      <c r="J15" s="56"/>
      <c r="R15" s="2"/>
      <c r="S15" s="2"/>
      <c r="T15" s="2"/>
    </row>
    <row r="16" spans="1:20" ht="3.75" customHeight="1" x14ac:dyDescent="0.15">
      <c r="A16" s="30"/>
    </row>
    <row r="17" spans="1:20" ht="12.75" customHeight="1" x14ac:dyDescent="0.15"/>
    <row r="18" spans="1:20" ht="3.75" customHeight="1" x14ac:dyDescent="0.15"/>
    <row r="19" spans="1:20" x14ac:dyDescent="0.15">
      <c r="A19" s="214" t="s">
        <v>141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20" ht="3.7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 x14ac:dyDescent="0.15">
      <c r="A21" s="74" t="s">
        <v>172</v>
      </c>
      <c r="H21" s="42"/>
      <c r="I21" s="75" t="s">
        <v>11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 x14ac:dyDescent="0.15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 x14ac:dyDescent="0.15">
      <c r="A23" s="74" t="s">
        <v>97</v>
      </c>
      <c r="B23" s="211" t="str">
        <f>VLOOKUP($L$21,Abgabentabelle!$A$11:$H$25,8)</f>
        <v>CQ</v>
      </c>
      <c r="C23" s="212"/>
      <c r="D23" s="212"/>
      <c r="E23" s="212"/>
      <c r="F23" s="213"/>
      <c r="H23" s="42"/>
      <c r="I23" s="74" t="s">
        <v>163</v>
      </c>
      <c r="J23" s="143" t="s">
        <v>164</v>
      </c>
      <c r="M23" s="2"/>
      <c r="O23" s="2"/>
      <c r="P23" s="2"/>
      <c r="Q23" s="2"/>
      <c r="R23" s="2"/>
      <c r="S23" s="2"/>
      <c r="T23" s="2"/>
    </row>
    <row r="24" spans="1:20" ht="3.75" customHeight="1" x14ac:dyDescent="0.15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 x14ac:dyDescent="0.15">
      <c r="A25" s="74" t="s">
        <v>171</v>
      </c>
      <c r="B25" s="208"/>
      <c r="C25" s="209"/>
      <c r="D25" s="209"/>
      <c r="E25" s="209"/>
      <c r="F25" s="210"/>
      <c r="H25" s="42"/>
      <c r="I25" s="74" t="s">
        <v>140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 x14ac:dyDescent="0.15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 x14ac:dyDescent="0.15">
      <c r="A27" s="214" t="s">
        <v>1</v>
      </c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20" ht="3.7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 x14ac:dyDescent="0.15">
      <c r="A29" s="74" t="s">
        <v>2</v>
      </c>
      <c r="B29" s="205"/>
      <c r="C29" s="206"/>
      <c r="D29" s="207"/>
      <c r="F29" s="74" t="s">
        <v>2</v>
      </c>
      <c r="G29" s="205"/>
      <c r="H29" s="206"/>
      <c r="I29" s="207"/>
      <c r="J29" s="29"/>
      <c r="M29" s="2"/>
      <c r="O29" s="2"/>
      <c r="P29" s="2"/>
      <c r="Q29" s="2"/>
      <c r="R29" s="2"/>
      <c r="S29" s="2"/>
      <c r="T29" s="2"/>
    </row>
    <row r="30" spans="1:20" ht="3.7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 x14ac:dyDescent="0.15">
      <c r="A31" s="74" t="s">
        <v>2</v>
      </c>
      <c r="B31" s="205"/>
      <c r="C31" s="206"/>
      <c r="D31" s="207"/>
      <c r="F31" s="74" t="s">
        <v>2</v>
      </c>
      <c r="G31" s="205"/>
      <c r="H31" s="206"/>
      <c r="I31" s="207"/>
      <c r="J31" s="29"/>
      <c r="M31" s="2"/>
      <c r="O31" s="2"/>
      <c r="P31" s="2"/>
      <c r="Q31" s="2"/>
      <c r="R31" s="2"/>
      <c r="S31" s="2"/>
      <c r="T31" s="2"/>
    </row>
    <row r="32" spans="1:20" ht="3.75" customHeight="1" x14ac:dyDescent="0.15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 x14ac:dyDescent="0.15">
      <c r="A33" s="74" t="s">
        <v>2</v>
      </c>
      <c r="B33" s="205"/>
      <c r="C33" s="206"/>
      <c r="D33" s="207"/>
      <c r="F33" s="74" t="s">
        <v>2</v>
      </c>
      <c r="G33" s="205"/>
      <c r="H33" s="206"/>
      <c r="I33" s="207"/>
      <c r="J33" s="29"/>
      <c r="M33" s="2"/>
      <c r="O33" s="2"/>
      <c r="P33" s="2"/>
      <c r="Q33" s="2"/>
      <c r="R33" s="2"/>
      <c r="S33" s="2"/>
      <c r="T33" s="2"/>
    </row>
    <row r="34" spans="1:20" ht="3.75" customHeight="1" x14ac:dyDescent="0.15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 x14ac:dyDescent="0.15">
      <c r="A35" s="74" t="s">
        <v>2</v>
      </c>
      <c r="B35" s="205"/>
      <c r="C35" s="206"/>
      <c r="D35" s="207"/>
      <c r="F35" s="74" t="s">
        <v>2</v>
      </c>
      <c r="G35" s="205"/>
      <c r="H35" s="206"/>
      <c r="I35" s="207"/>
      <c r="J35" s="29"/>
      <c r="M35" s="2"/>
      <c r="O35" s="2"/>
      <c r="P35" s="2"/>
      <c r="Q35" s="2"/>
      <c r="R35" s="2"/>
      <c r="S35" s="2"/>
      <c r="T35" s="2"/>
    </row>
    <row r="36" spans="1:20" ht="3.75" customHeight="1" x14ac:dyDescent="0.15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 x14ac:dyDescent="0.15">
      <c r="A37" s="214" t="s">
        <v>165</v>
      </c>
      <c r="B37" s="214"/>
      <c r="C37" s="214"/>
      <c r="D37" s="214"/>
      <c r="E37" s="214"/>
      <c r="F37" s="214"/>
      <c r="G37" s="214"/>
      <c r="H37" s="214"/>
      <c r="I37" s="214"/>
      <c r="J37" s="214"/>
      <c r="M37" s="2"/>
      <c r="O37" s="2"/>
      <c r="P37" s="2"/>
      <c r="Q37" s="2"/>
      <c r="R37" s="2"/>
      <c r="S37" s="2"/>
      <c r="T37" s="2"/>
    </row>
    <row r="38" spans="1:20" ht="3.75" customHeight="1" x14ac:dyDescent="0.15">
      <c r="M38" s="2"/>
      <c r="O38" s="2"/>
      <c r="P38" s="2"/>
      <c r="Q38" s="2"/>
      <c r="R38" s="2"/>
      <c r="S38" s="2"/>
      <c r="T38" s="2"/>
    </row>
    <row r="39" spans="1:20" x14ac:dyDescent="0.15">
      <c r="A39" s="232"/>
      <c r="B39" s="233"/>
      <c r="C39" s="233"/>
      <c r="D39" s="233"/>
      <c r="E39" s="233"/>
      <c r="F39" s="233"/>
      <c r="G39" s="233"/>
      <c r="H39" s="233"/>
      <c r="I39" s="233"/>
      <c r="J39" s="234"/>
      <c r="M39" s="2"/>
      <c r="O39" s="2"/>
      <c r="P39" s="2"/>
      <c r="Q39" s="2"/>
      <c r="R39" s="2"/>
      <c r="S39" s="2"/>
      <c r="T39" s="2"/>
    </row>
    <row r="40" spans="1:20" x14ac:dyDescent="0.15">
      <c r="A40" s="235"/>
      <c r="B40" s="236"/>
      <c r="C40" s="236"/>
      <c r="D40" s="236"/>
      <c r="E40" s="236"/>
      <c r="F40" s="236"/>
      <c r="G40" s="236"/>
      <c r="H40" s="236"/>
      <c r="I40" s="236"/>
      <c r="J40" s="237"/>
      <c r="M40" s="2"/>
      <c r="O40" s="2"/>
      <c r="P40" s="2"/>
      <c r="Q40" s="2"/>
      <c r="R40" s="2"/>
      <c r="S40" s="2"/>
      <c r="T40" s="2"/>
    </row>
    <row r="41" spans="1:20" x14ac:dyDescent="0.15">
      <c r="A41" s="235"/>
      <c r="B41" s="236"/>
      <c r="C41" s="236"/>
      <c r="D41" s="236"/>
      <c r="E41" s="236"/>
      <c r="F41" s="236"/>
      <c r="G41" s="236"/>
      <c r="H41" s="236"/>
      <c r="I41" s="236"/>
      <c r="J41" s="237"/>
      <c r="M41" s="2"/>
      <c r="O41" s="2"/>
      <c r="P41" s="2"/>
      <c r="Q41" s="2"/>
      <c r="R41" s="2"/>
      <c r="S41" s="2"/>
      <c r="T41" s="2"/>
    </row>
    <row r="42" spans="1:20" x14ac:dyDescent="0.15">
      <c r="A42" s="235"/>
      <c r="B42" s="236"/>
      <c r="C42" s="236"/>
      <c r="D42" s="236"/>
      <c r="E42" s="236"/>
      <c r="F42" s="236"/>
      <c r="G42" s="236"/>
      <c r="H42" s="236"/>
      <c r="I42" s="236"/>
      <c r="J42" s="237"/>
      <c r="M42" s="2"/>
      <c r="O42" s="2"/>
      <c r="P42" s="2"/>
      <c r="Q42" s="2"/>
      <c r="R42" s="2"/>
      <c r="S42" s="2"/>
      <c r="T42" s="2"/>
    </row>
    <row r="43" spans="1:20" x14ac:dyDescent="0.15">
      <c r="A43" s="235"/>
      <c r="B43" s="236"/>
      <c r="C43" s="236"/>
      <c r="D43" s="236"/>
      <c r="E43" s="236"/>
      <c r="F43" s="236"/>
      <c r="G43" s="236"/>
      <c r="H43" s="236"/>
      <c r="I43" s="236"/>
      <c r="J43" s="237"/>
      <c r="M43" s="2"/>
      <c r="O43" s="2"/>
      <c r="P43" s="2"/>
      <c r="Q43" s="2"/>
      <c r="R43" s="2"/>
      <c r="S43" s="2"/>
      <c r="T43" s="2"/>
    </row>
    <row r="44" spans="1:20" x14ac:dyDescent="0.15">
      <c r="A44" s="238"/>
      <c r="B44" s="239"/>
      <c r="C44" s="239"/>
      <c r="D44" s="239"/>
      <c r="E44" s="239"/>
      <c r="F44" s="239"/>
      <c r="G44" s="239"/>
      <c r="H44" s="239"/>
      <c r="I44" s="239"/>
      <c r="J44" s="240"/>
      <c r="M44" s="2"/>
      <c r="O44" s="2"/>
      <c r="P44" s="2"/>
      <c r="Q44" s="2"/>
      <c r="R44" s="2"/>
      <c r="S44" s="2"/>
      <c r="T44" s="2"/>
    </row>
    <row r="45" spans="1:20" ht="3.75" customHeight="1" x14ac:dyDescent="0.15"/>
    <row r="46" spans="1:20" x14ac:dyDescent="0.15">
      <c r="A46" s="214" t="s">
        <v>166</v>
      </c>
      <c r="B46" s="214"/>
      <c r="C46" s="214"/>
      <c r="D46" s="214"/>
      <c r="E46" s="214"/>
      <c r="F46" s="214"/>
      <c r="G46" s="214"/>
      <c r="H46" s="214"/>
      <c r="I46" s="214"/>
      <c r="J46" s="214"/>
    </row>
    <row r="47" spans="1:20" ht="3.75" customHeight="1" x14ac:dyDescent="0.15"/>
    <row r="48" spans="1:20" x14ac:dyDescent="0.15">
      <c r="A48" s="5" t="s">
        <v>13</v>
      </c>
      <c r="C48" s="152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 x14ac:dyDescent="0.15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158</v>
      </c>
    </row>
    <row r="50" spans="1:16" ht="3.75" customHeight="1" x14ac:dyDescent="0.15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 x14ac:dyDescent="0.15">
      <c r="A51" s="2" t="s">
        <v>167</v>
      </c>
      <c r="B51" s="147" t="s">
        <v>152</v>
      </c>
      <c r="D51" s="149" t="s">
        <v>19</v>
      </c>
      <c r="E51" s="70"/>
      <c r="F51" s="56">
        <f>VLOOKUP($L$21,Abgabentabelle!$A$11:$H$25,7)</f>
        <v>12</v>
      </c>
      <c r="G51" s="42" t="s">
        <v>144</v>
      </c>
      <c r="H51" s="7"/>
      <c r="I51" s="11"/>
      <c r="J51" s="12">
        <f>E51*F51</f>
        <v>0</v>
      </c>
    </row>
    <row r="52" spans="1:16" ht="3.75" customHeight="1" x14ac:dyDescent="0.15">
      <c r="B52" s="49"/>
      <c r="E52" s="10">
        <v>9</v>
      </c>
      <c r="F52" s="52"/>
      <c r="G52" s="52"/>
      <c r="H52" s="3"/>
      <c r="I52" s="11"/>
      <c r="J52" s="12"/>
    </row>
    <row r="53" spans="1:16" x14ac:dyDescent="0.15">
      <c r="B53" s="146" t="s">
        <v>151</v>
      </c>
      <c r="D53" s="51"/>
      <c r="E53" s="70"/>
      <c r="F53" s="140">
        <f>F51/100*H53</f>
        <v>6</v>
      </c>
      <c r="G53" s="42" t="s">
        <v>144</v>
      </c>
      <c r="H53" s="138">
        <f>VLOOKUP($L$21,Abgabentabelle!$A$11:$I$25,9)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 x14ac:dyDescent="0.15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 x14ac:dyDescent="0.15">
      <c r="A55" s="50"/>
      <c r="B55" s="51"/>
      <c r="C55" s="49"/>
      <c r="D55" s="51"/>
      <c r="E55" s="51"/>
      <c r="F55" s="51"/>
      <c r="G55" s="51"/>
      <c r="H55" s="51"/>
      <c r="I55" s="9" t="s">
        <v>119</v>
      </c>
      <c r="J55" s="12">
        <f>J51-J53</f>
        <v>0</v>
      </c>
    </row>
    <row r="56" spans="1:16" ht="3.75" customHeight="1" x14ac:dyDescent="0.15">
      <c r="D56" s="51"/>
      <c r="E56" s="51"/>
      <c r="F56" s="51"/>
      <c r="G56" s="51"/>
      <c r="H56" s="51"/>
      <c r="I56" s="11"/>
      <c r="J56" s="12"/>
    </row>
    <row r="57" spans="1:16" x14ac:dyDescent="0.15">
      <c r="A57" s="5" t="s">
        <v>142</v>
      </c>
      <c r="E57" s="10"/>
      <c r="I57" s="11"/>
      <c r="J57" s="12"/>
    </row>
    <row r="58" spans="1:16" ht="3.75" customHeight="1" x14ac:dyDescent="0.15">
      <c r="E58" s="10"/>
      <c r="I58" s="11"/>
      <c r="J58" s="12"/>
    </row>
    <row r="59" spans="1:16" ht="12.75" customHeight="1" x14ac:dyDescent="0.15">
      <c r="A59" s="27" t="s">
        <v>182</v>
      </c>
      <c r="E59" s="56">
        <f>COUNTA('Jahreslizenz Meldungen'!A10:B41)</f>
        <v>0</v>
      </c>
      <c r="F59" s="56">
        <f>Abgabentabelle!C8</f>
        <v>25</v>
      </c>
      <c r="G59" s="42" t="s">
        <v>144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 x14ac:dyDescent="0.15">
      <c r="A60" s="27" t="s">
        <v>169</v>
      </c>
      <c r="E60" s="56">
        <f>COUNTA('Tageslizenz Meldungen'!A10:B25)</f>
        <v>0</v>
      </c>
      <c r="F60" s="56">
        <f>Abgabentabelle!C9</f>
        <v>5</v>
      </c>
      <c r="G60" s="42" t="s">
        <v>144</v>
      </c>
      <c r="H60" s="55"/>
      <c r="I60" s="53"/>
      <c r="J60" s="18">
        <f>E60*F60</f>
        <v>0</v>
      </c>
      <c r="L60"/>
      <c r="M60"/>
      <c r="N60"/>
      <c r="O60"/>
      <c r="P60"/>
    </row>
    <row r="61" spans="1:16" x14ac:dyDescent="0.15">
      <c r="I61" s="13" t="s">
        <v>145</v>
      </c>
      <c r="J61" s="14">
        <f>SUM(J55:J60)</f>
        <v>0</v>
      </c>
      <c r="L61"/>
      <c r="M61"/>
      <c r="N61"/>
      <c r="O61"/>
      <c r="P61"/>
    </row>
    <row r="62" spans="1:16" x14ac:dyDescent="0.15">
      <c r="A62" s="5" t="s">
        <v>220</v>
      </c>
      <c r="G62" s="55"/>
      <c r="H62" s="55"/>
      <c r="I62" s="188"/>
      <c r="J62" s="189">
        <f>(J72+J73)</f>
        <v>0</v>
      </c>
      <c r="L62"/>
      <c r="M62"/>
      <c r="N62"/>
      <c r="O62"/>
      <c r="P62"/>
    </row>
    <row r="63" spans="1:16" x14ac:dyDescent="0.15">
      <c r="I63" s="13" t="s">
        <v>221</v>
      </c>
      <c r="J63" s="14">
        <f>SUM(J61:J62)</f>
        <v>0</v>
      </c>
      <c r="L63"/>
      <c r="M63"/>
      <c r="N63"/>
      <c r="O63"/>
      <c r="P63"/>
    </row>
    <row r="64" spans="1:16" ht="3.75" customHeight="1" x14ac:dyDescent="0.15">
      <c r="I64" s="13"/>
      <c r="J64" s="15"/>
    </row>
    <row r="65" spans="1:20" x14ac:dyDescent="0.15">
      <c r="A65" s="214" t="s">
        <v>122</v>
      </c>
      <c r="B65" s="214"/>
      <c r="C65" s="214"/>
      <c r="D65" s="214"/>
      <c r="E65" s="214"/>
      <c r="F65" s="214"/>
      <c r="G65" s="214"/>
      <c r="H65" s="214"/>
      <c r="I65" s="214"/>
      <c r="J65" s="214"/>
    </row>
    <row r="66" spans="1:20" ht="3.75" customHeight="1" x14ac:dyDescent="0.15"/>
    <row r="67" spans="1:20" x14ac:dyDescent="0.15">
      <c r="A67" s="5" t="s">
        <v>14</v>
      </c>
    </row>
    <row r="68" spans="1:20" x14ac:dyDescent="0.15">
      <c r="A68" s="6" t="s">
        <v>15</v>
      </c>
      <c r="B68" s="6"/>
      <c r="C68" s="6"/>
      <c r="D68" s="6"/>
      <c r="E68" s="7"/>
      <c r="F68" s="7" t="s">
        <v>176</v>
      </c>
      <c r="G68" s="7"/>
      <c r="H68" s="7"/>
      <c r="I68" s="7"/>
      <c r="J68" s="9" t="s">
        <v>158</v>
      </c>
    </row>
    <row r="69" spans="1:20" ht="3.75" customHeight="1" x14ac:dyDescent="0.15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 x14ac:dyDescent="0.15">
      <c r="A70" s="42" t="s">
        <v>121</v>
      </c>
      <c r="C70" s="56" t="str">
        <f>VLOOKUP($L$21,Abgabentabelle!$A$11:$H$25,4)</f>
        <v>fix</v>
      </c>
      <c r="E70" s="79" t="str">
        <f>IF(C70="Variabel",J51-J53,"")</f>
        <v/>
      </c>
      <c r="F70" s="56">
        <f>IF(B23=Abgabentabelle!H17,IF(E51&lt;=Abgabentabelle!D27,Abgabentabelle!C27,IF(E51&lt;=Abgabentabelle!D28,Abgabentabelle!C28,Abgabentabelle!C29)),IF(B23=Abgabentabelle!H18,IF(Turnierprotokoll!E51&lt;=Abgabentabelle!D30,Abgabentabelle!C30,Abgabentabelle!C31),VLOOKUP($L$21,Abgabentabelle!$A$11:$H$25,3)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 x14ac:dyDescent="0.15">
      <c r="A71" s="42"/>
      <c r="G71" s="42"/>
      <c r="I71" s="148"/>
      <c r="J71" s="12"/>
    </row>
    <row r="72" spans="1:20" ht="12.75" customHeight="1" x14ac:dyDescent="0.15">
      <c r="A72" s="146" t="s">
        <v>150</v>
      </c>
      <c r="C72" s="147" t="s">
        <v>152</v>
      </c>
      <c r="F72" s="70"/>
      <c r="G72" s="42"/>
      <c r="H72" s="217" t="str">
        <f>IF(F73&gt;F72," FEHLER !!!","")</f>
        <v/>
      </c>
      <c r="I72" s="217"/>
      <c r="J72" s="12">
        <f>-($F$72-$F$73)*F51</f>
        <v>0</v>
      </c>
    </row>
    <row r="73" spans="1:20" ht="12.75" customHeight="1" x14ac:dyDescent="0.15">
      <c r="C73" s="146" t="s">
        <v>151</v>
      </c>
      <c r="F73" s="70"/>
      <c r="G73" s="42"/>
      <c r="H73" s="218" t="str">
        <f>IF(F73&gt;F72,"gesamt muss &gt;= U21 sein","")</f>
        <v/>
      </c>
      <c r="I73" s="218"/>
      <c r="J73" s="12">
        <f>-(F53*F73)</f>
        <v>0</v>
      </c>
    </row>
    <row r="74" spans="1:20" ht="4.5" customHeight="1" x14ac:dyDescent="0.15">
      <c r="C74" s="139"/>
      <c r="E74" s="16"/>
      <c r="F74" s="3"/>
      <c r="G74" s="3"/>
      <c r="H74" s="3"/>
      <c r="I74" s="11"/>
      <c r="J74" s="17"/>
    </row>
    <row r="75" spans="1:20" ht="13" customHeight="1" x14ac:dyDescent="0.15">
      <c r="A75" s="146"/>
      <c r="C75" s="49" t="s">
        <v>77</v>
      </c>
      <c r="F75" s="70"/>
      <c r="G75" s="42"/>
      <c r="H75" s="217" t="str">
        <f>IF(F76&gt;F73," Fehler !!!",IF(F75&gt;F72," FEHLER !!!",IF(F76&gt;F75," FEHLER !!!","")))</f>
        <v/>
      </c>
      <c r="I75" s="217"/>
      <c r="J75" s="12">
        <f>IF(C70="fix",($F$75-$F$76)*F51,(($F$75-$F$76)*F51)/100*(100-F70))</f>
        <v>0</v>
      </c>
    </row>
    <row r="76" spans="1:20" s="153" customFormat="1" ht="13" customHeight="1" x14ac:dyDescent="0.15">
      <c r="C76" s="153" t="s">
        <v>78</v>
      </c>
      <c r="F76" s="154"/>
      <c r="G76" s="155"/>
      <c r="H76" s="244" t="str">
        <f>IF(F76&gt;F73,"U21 Teilnehmer muss &gt;= U21 krank sein",IF(F75&gt;F72,"gesamt muss &gt;= davon krank sein",IF(F76&gt;F75,"gesamt muss &gt;= U21 sein","")))</f>
        <v/>
      </c>
      <c r="I76" s="244"/>
      <c r="J76" s="156">
        <f>IF(C70="fix",((F53*F76)),((F53*F76)/100*(100-F70)))</f>
        <v>0</v>
      </c>
      <c r="K76" s="155"/>
      <c r="L76" s="157"/>
      <c r="M76" s="155"/>
      <c r="N76" s="155"/>
      <c r="O76" s="155"/>
      <c r="P76" s="155"/>
      <c r="Q76" s="155"/>
      <c r="R76" s="155"/>
      <c r="S76" s="155"/>
      <c r="T76" s="155"/>
    </row>
    <row r="77" spans="1:20" ht="4.5" customHeight="1" x14ac:dyDescent="0.15">
      <c r="C77" s="139"/>
      <c r="E77" s="16"/>
      <c r="F77" s="3"/>
      <c r="G77" s="3"/>
      <c r="H77" s="3"/>
      <c r="I77" s="11"/>
      <c r="J77" s="17"/>
    </row>
    <row r="78" spans="1:20" x14ac:dyDescent="0.15">
      <c r="A78" s="2" t="s">
        <v>143</v>
      </c>
      <c r="E78" s="16"/>
      <c r="F78" s="16"/>
      <c r="I78" s="11"/>
      <c r="J78" s="18">
        <f>J59+J60</f>
        <v>0</v>
      </c>
    </row>
    <row r="79" spans="1:20" x14ac:dyDescent="0.15">
      <c r="I79" s="13" t="s">
        <v>145</v>
      </c>
      <c r="J79" s="14">
        <f>SUM(J70:J78)</f>
        <v>20</v>
      </c>
    </row>
    <row r="80" spans="1:20" ht="3.75" customHeight="1" x14ac:dyDescent="0.15"/>
    <row r="81" spans="1:10" x14ac:dyDescent="0.15">
      <c r="A81" s="214" t="s">
        <v>7</v>
      </c>
      <c r="B81" s="214"/>
      <c r="C81" s="214"/>
      <c r="D81" s="214"/>
      <c r="E81" s="214"/>
      <c r="F81" s="214"/>
      <c r="G81" s="214"/>
      <c r="H81" s="214"/>
      <c r="I81" s="214"/>
      <c r="J81" s="214"/>
    </row>
    <row r="82" spans="1:10" ht="3.75" customHeight="1" x14ac:dyDescent="0.15"/>
    <row r="83" spans="1:10" x14ac:dyDescent="0.15">
      <c r="A83" s="126" t="s">
        <v>48</v>
      </c>
      <c r="B83" s="135"/>
      <c r="C83" s="127"/>
      <c r="E83" s="128" t="s">
        <v>45</v>
      </c>
      <c r="F83" s="222"/>
      <c r="G83" s="223"/>
      <c r="H83" s="223"/>
      <c r="I83" s="224"/>
      <c r="J83" s="134" t="str">
        <f>IF(B83&lt;50,"",B83*0.5)</f>
        <v/>
      </c>
    </row>
    <row r="84" spans="1:10" x14ac:dyDescent="0.15">
      <c r="A84" s="128"/>
      <c r="B84" s="128"/>
      <c r="C84" s="127"/>
      <c r="D84" s="127"/>
      <c r="F84" s="222"/>
      <c r="G84" s="223"/>
      <c r="H84" s="223"/>
      <c r="I84" s="224"/>
      <c r="J84" s="150" t="s">
        <v>51</v>
      </c>
    </row>
    <row r="85" spans="1:10" x14ac:dyDescent="0.15">
      <c r="A85" s="128"/>
      <c r="B85" s="129"/>
      <c r="C85" s="127"/>
      <c r="D85" s="127"/>
      <c r="F85" s="222"/>
      <c r="G85" s="223"/>
      <c r="H85" s="223"/>
      <c r="I85" s="224"/>
      <c r="J85" s="151" t="s">
        <v>185</v>
      </c>
    </row>
    <row r="86" spans="1:10" ht="3.75" customHeight="1" x14ac:dyDescent="0.15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 x14ac:dyDescent="0.15"/>
    <row r="88" spans="1:10" ht="3.75" customHeight="1" x14ac:dyDescent="0.15">
      <c r="A88" s="241"/>
      <c r="B88" s="241"/>
      <c r="C88" s="241"/>
      <c r="D88" s="241"/>
      <c r="E88" s="241"/>
      <c r="F88" s="241"/>
      <c r="G88" s="241"/>
      <c r="H88" s="241"/>
      <c r="I88" s="241"/>
      <c r="J88" s="241"/>
    </row>
    <row r="90" spans="1:10" x14ac:dyDescent="0.15">
      <c r="A90" s="248" t="s">
        <v>0</v>
      </c>
      <c r="B90" s="248"/>
      <c r="C90" s="248"/>
      <c r="D90" s="248"/>
      <c r="E90" s="68">
        <f>J79</f>
        <v>20</v>
      </c>
      <c r="F90" s="249" t="s">
        <v>173</v>
      </c>
      <c r="G90" s="249"/>
      <c r="H90" s="249"/>
      <c r="I90" s="249"/>
      <c r="J90" s="249"/>
    </row>
    <row r="91" spans="1:10" x14ac:dyDescent="0.15">
      <c r="A91" s="19"/>
    </row>
    <row r="92" spans="1:10" ht="23" x14ac:dyDescent="0.15">
      <c r="A92" s="219" t="s">
        <v>80</v>
      </c>
      <c r="B92" s="220"/>
      <c r="C92" s="220"/>
      <c r="D92" s="220"/>
      <c r="E92" s="220"/>
      <c r="F92" s="220"/>
      <c r="G92" s="220"/>
      <c r="H92" s="220"/>
      <c r="I92" s="220"/>
      <c r="J92" s="221"/>
    </row>
    <row r="93" spans="1:10" ht="3.75" customHeight="1" x14ac:dyDescent="0.15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 x14ac:dyDescent="0.15">
      <c r="A94" s="245" t="s">
        <v>244</v>
      </c>
      <c r="B94" s="246"/>
      <c r="C94" s="246"/>
      <c r="D94" s="246"/>
      <c r="E94" s="246"/>
      <c r="F94" s="246"/>
      <c r="G94" s="246"/>
      <c r="H94" s="246"/>
      <c r="I94" s="246"/>
      <c r="J94" s="247"/>
    </row>
    <row r="95" spans="1:10" ht="3.75" customHeight="1" x14ac:dyDescent="0.15">
      <c r="A95" s="230"/>
      <c r="B95" s="231"/>
      <c r="C95" s="231"/>
      <c r="D95" s="231"/>
      <c r="E95" s="60"/>
      <c r="F95" s="61"/>
      <c r="G95" s="61"/>
      <c r="H95" s="61"/>
      <c r="I95" s="61"/>
      <c r="J95" s="62"/>
    </row>
    <row r="96" spans="1:10" ht="12.75" customHeight="1" x14ac:dyDescent="0.15">
      <c r="A96" s="230" t="s">
        <v>120</v>
      </c>
      <c r="B96" s="231"/>
      <c r="C96" s="231"/>
      <c r="D96" s="231"/>
      <c r="E96" s="242" t="str">
        <f>G5</f>
        <v>TM_2021_1_CQ_15REDS</v>
      </c>
      <c r="F96" s="242"/>
      <c r="G96" s="243"/>
      <c r="H96" s="63"/>
      <c r="I96" s="63"/>
      <c r="J96" s="64"/>
    </row>
    <row r="97" spans="1:10" x14ac:dyDescent="0.15">
      <c r="A97" s="228" t="s">
        <v>79</v>
      </c>
      <c r="B97" s="229"/>
      <c r="C97" s="229"/>
      <c r="D97" s="229"/>
      <c r="E97" s="65">
        <f>J79</f>
        <v>20</v>
      </c>
      <c r="F97" s="66"/>
      <c r="G97" s="66"/>
      <c r="H97" s="66"/>
      <c r="I97" s="66"/>
      <c r="J97" s="67"/>
    </row>
  </sheetData>
  <sheetProtection algorithmName="SHA-512" hashValue="MNvhZRa7lrMQ1Qh1Y7SgSpGI5ioxWxoimzPoP4mnVE4KnmyhsfgUnRUNpU3jccR5WyFSVysDWIUlfttCrP+XMg==" saltValue="ZtrL5RywzsNeRNFDiKDgeQ==" spinCount="100000" sheet="1" objects="1" scenarios="1" selectLockedCells="1"/>
  <mergeCells count="41"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 xr:uid="{00000000-0002-0000-0000-000000000000}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scale="79" orientation="portrait"/>
  <cellWatches>
    <cellWatch r="B9"/>
    <cellWatch r="B10"/>
    <cellWatch r="B19"/>
    <cellWatch r="B12"/>
    <cellWatch r="B57"/>
    <cellWatch r="B41"/>
    <cellWatch r="B29"/>
    <cellWatch r="B78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3" x14ac:dyDescent="0.15"/>
  <cols>
    <col min="1" max="1" width="23" customWidth="1"/>
    <col min="2" max="2" width="25.6640625" customWidth="1"/>
    <col min="3" max="3" width="37.33203125" customWidth="1"/>
  </cols>
  <sheetData>
    <row r="1" spans="1:8" ht="25" x14ac:dyDescent="0.15">
      <c r="A1" s="252" t="s">
        <v>123</v>
      </c>
      <c r="B1" s="253"/>
      <c r="C1" s="253"/>
      <c r="D1" s="253"/>
      <c r="E1" s="253"/>
      <c r="F1" s="1"/>
      <c r="G1" s="1"/>
      <c r="H1" s="1"/>
    </row>
    <row r="2" spans="1:8" ht="26.25" customHeight="1" x14ac:dyDescent="0.15">
      <c r="A2" s="254"/>
      <c r="B2" s="254"/>
      <c r="C2" s="254"/>
      <c r="D2" s="254"/>
      <c r="E2" s="254"/>
    </row>
    <row r="3" spans="1:8" ht="26.25" customHeight="1" x14ac:dyDescent="0.15">
      <c r="A3" s="251"/>
      <c r="B3" s="251"/>
      <c r="C3" s="251"/>
      <c r="D3" s="251"/>
      <c r="E3" s="251"/>
    </row>
    <row r="4" spans="1:8" x14ac:dyDescent="0.15">
      <c r="A4" s="251"/>
      <c r="B4" s="251"/>
      <c r="C4" s="251"/>
      <c r="D4" s="251"/>
      <c r="E4" s="251"/>
    </row>
    <row r="7" spans="1:8" x14ac:dyDescent="0.15">
      <c r="A7" s="21" t="s">
        <v>148</v>
      </c>
      <c r="B7" s="22" t="s">
        <v>149</v>
      </c>
      <c r="C7" s="22" t="s">
        <v>134</v>
      </c>
      <c r="D7" s="255" t="s">
        <v>135</v>
      </c>
      <c r="E7" s="251"/>
    </row>
    <row r="8" spans="1:8" x14ac:dyDescent="0.15">
      <c r="C8" s="130"/>
    </row>
    <row r="9" spans="1:8" ht="45" x14ac:dyDescent="0.15">
      <c r="A9" s="23" t="s">
        <v>136</v>
      </c>
      <c r="B9" s="24" t="s">
        <v>137</v>
      </c>
      <c r="C9" s="131" t="s">
        <v>183</v>
      </c>
      <c r="D9" s="20"/>
    </row>
    <row r="10" spans="1:8" ht="14" x14ac:dyDescent="0.15">
      <c r="B10" s="25"/>
      <c r="C10" s="132"/>
      <c r="D10" s="20"/>
    </row>
    <row r="11" spans="1:8" x14ac:dyDescent="0.15">
      <c r="A11" t="s">
        <v>10</v>
      </c>
      <c r="B11" s="24" t="s">
        <v>137</v>
      </c>
      <c r="C11" s="144" t="s">
        <v>215</v>
      </c>
      <c r="D11" s="250"/>
      <c r="E11" s="254"/>
    </row>
    <row r="12" spans="1:8" ht="14" x14ac:dyDescent="0.15">
      <c r="B12" s="25"/>
      <c r="C12" s="133"/>
      <c r="D12" s="80"/>
      <c r="E12" s="80"/>
    </row>
    <row r="13" spans="1:8" ht="30" x14ac:dyDescent="0.15">
      <c r="A13" s="145" t="s">
        <v>9</v>
      </c>
      <c r="B13" s="24" t="s">
        <v>137</v>
      </c>
      <c r="C13" s="131" t="s">
        <v>8</v>
      </c>
      <c r="D13" s="250"/>
      <c r="E13" s="251"/>
      <c r="H13" s="26"/>
    </row>
    <row r="14" spans="1:8" ht="14" x14ac:dyDescent="0.15">
      <c r="C14" s="133"/>
      <c r="D14" s="20"/>
    </row>
    <row r="15" spans="1:8" ht="14" x14ac:dyDescent="0.15">
      <c r="C15" s="133"/>
      <c r="D15" s="20"/>
    </row>
    <row r="16" spans="1:8" x14ac:dyDescent="0.15">
      <c r="C16" s="25"/>
      <c r="D16" s="20"/>
    </row>
    <row r="17" spans="4:4" x14ac:dyDescent="0.15">
      <c r="D17" s="20"/>
    </row>
    <row r="18" spans="4:4" x14ac:dyDescent="0.15">
      <c r="D18" s="20"/>
    </row>
    <row r="19" spans="4:4" x14ac:dyDescent="0.15">
      <c r="D19" s="20"/>
    </row>
    <row r="25" spans="4:4" x14ac:dyDescent="0.15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 xr:uid="{00000000-0004-0000-0100-000000000000}"/>
    <hyperlink ref="C9" r:id="rId2" display="sportdirektion@snooker.co.at" xr:uid="{00000000-0004-0000-0100-000001000000}"/>
    <hyperlink ref="C11" r:id="rId3" xr:uid="{00000000-0004-0000-0100-000002000000}"/>
  </hyperlinks>
  <pageMargins left="0.74803149606299213" right="0.74803149606299213" top="0.98425196850393704" bottom="0.98425196850393704" header="0.51181102362204722" footer="0.51181102362204722"/>
  <pageSetup paperSize="9" scale="80" orientation="portrait"/>
  <cellWatches>
    <cellWatch r="B9"/>
    <cellWatch r="B10"/>
    <cellWatch r="B19"/>
    <cellWatch r="B12"/>
    <cellWatch r="B57"/>
    <cellWatch r="B41"/>
    <cellWatch r="B29"/>
    <cellWatch r="B78"/>
  </cellWatche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50"/>
    <pageSetUpPr fitToPage="1"/>
  </sheetPr>
  <dimension ref="A4:Q34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F26" sqref="F26"/>
    </sheetView>
  </sheetViews>
  <sheetFormatPr baseColWidth="10" defaultColWidth="11.5" defaultRowHeight="13" x14ac:dyDescent="0.15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 x14ac:dyDescent="0.15">
      <c r="G4" s="36" t="s">
        <v>157</v>
      </c>
      <c r="H4" s="36" t="s">
        <v>130</v>
      </c>
    </row>
    <row r="5" spans="1:11" s="38" customFormat="1" x14ac:dyDescent="0.15">
      <c r="A5" s="36" t="s">
        <v>39</v>
      </c>
      <c r="B5" s="36" t="s">
        <v>131</v>
      </c>
      <c r="C5" s="36" t="s">
        <v>132</v>
      </c>
      <c r="D5" s="36" t="s">
        <v>132</v>
      </c>
      <c r="E5" s="36" t="s">
        <v>133</v>
      </c>
      <c r="F5" s="36" t="s">
        <v>20</v>
      </c>
      <c r="G5" s="36" t="s">
        <v>21</v>
      </c>
      <c r="H5" s="36" t="s">
        <v>61</v>
      </c>
      <c r="I5" s="37" t="s">
        <v>22</v>
      </c>
      <c r="K5" s="32"/>
    </row>
    <row r="6" spans="1:11" s="40" customFormat="1" x14ac:dyDescent="0.15">
      <c r="A6" s="39">
        <v>1</v>
      </c>
      <c r="B6" s="183" t="s">
        <v>211</v>
      </c>
      <c r="C6" s="183" t="s">
        <v>23</v>
      </c>
      <c r="D6" s="183" t="s">
        <v>71</v>
      </c>
      <c r="E6" s="184" t="s">
        <v>212</v>
      </c>
      <c r="F6" s="141" t="s">
        <v>213</v>
      </c>
      <c r="G6" s="190">
        <v>8</v>
      </c>
      <c r="H6" s="182" t="s">
        <v>214</v>
      </c>
      <c r="I6" s="78">
        <v>0.41666666666666669</v>
      </c>
      <c r="K6" s="32"/>
    </row>
    <row r="7" spans="1:11" s="40" customFormat="1" x14ac:dyDescent="0.15">
      <c r="A7" s="39">
        <f>A6+1</f>
        <v>2</v>
      </c>
      <c r="B7" s="183" t="s">
        <v>26</v>
      </c>
      <c r="C7" s="183" t="s">
        <v>23</v>
      </c>
      <c r="D7" s="183" t="s">
        <v>23</v>
      </c>
      <c r="E7" s="184" t="s">
        <v>88</v>
      </c>
      <c r="F7" s="141" t="s">
        <v>205</v>
      </c>
      <c r="G7" s="190">
        <v>3</v>
      </c>
      <c r="H7" s="192" t="s">
        <v>170</v>
      </c>
      <c r="I7" s="78">
        <v>0.41666666666666669</v>
      </c>
      <c r="K7" s="32"/>
    </row>
    <row r="8" spans="1:11" s="40" customFormat="1" x14ac:dyDescent="0.15">
      <c r="A8" s="39">
        <f>A7+1</f>
        <v>3</v>
      </c>
      <c r="B8" s="183" t="s">
        <v>206</v>
      </c>
      <c r="C8" s="183" t="s">
        <v>23</v>
      </c>
      <c r="D8" s="183" t="s">
        <v>23</v>
      </c>
      <c r="E8" s="184" t="s">
        <v>207</v>
      </c>
      <c r="F8" s="141" t="s">
        <v>90</v>
      </c>
      <c r="G8" s="193">
        <v>6</v>
      </c>
      <c r="H8" s="186" t="s">
        <v>227</v>
      </c>
      <c r="I8" s="78">
        <v>0.41666666666666669</v>
      </c>
      <c r="K8" s="32"/>
    </row>
    <row r="9" spans="1:11" s="40" customFormat="1" x14ac:dyDescent="0.15">
      <c r="A9" s="39">
        <f t="shared" ref="A9:A33" si="0">A8+1</f>
        <v>4</v>
      </c>
      <c r="B9" s="183" t="s">
        <v>81</v>
      </c>
      <c r="C9" s="183" t="s">
        <v>71</v>
      </c>
      <c r="D9" s="183" t="s">
        <v>71</v>
      </c>
      <c r="E9" s="184" t="s">
        <v>72</v>
      </c>
      <c r="F9" s="141" t="s">
        <v>73</v>
      </c>
      <c r="G9" s="190">
        <v>12</v>
      </c>
      <c r="H9" s="192" t="s">
        <v>56</v>
      </c>
      <c r="I9" s="78">
        <v>0.4375</v>
      </c>
      <c r="K9" s="32"/>
    </row>
    <row r="10" spans="1:11" s="40" customFormat="1" x14ac:dyDescent="0.15">
      <c r="A10" s="39">
        <f t="shared" si="0"/>
        <v>5</v>
      </c>
      <c r="B10" s="190" t="s">
        <v>44</v>
      </c>
      <c r="C10" s="183" t="s">
        <v>71</v>
      </c>
      <c r="D10" s="183" t="s">
        <v>71</v>
      </c>
      <c r="E10" s="184" t="s">
        <v>189</v>
      </c>
      <c r="F10" s="194" t="s">
        <v>24</v>
      </c>
      <c r="G10" s="190" t="s">
        <v>190</v>
      </c>
      <c r="H10" s="192" t="s">
        <v>104</v>
      </c>
      <c r="I10" s="78" t="s">
        <v>190</v>
      </c>
      <c r="K10" s="32"/>
    </row>
    <row r="11" spans="1:11" s="40" customFormat="1" x14ac:dyDescent="0.15">
      <c r="A11" s="39">
        <f t="shared" si="0"/>
        <v>6</v>
      </c>
      <c r="B11" s="185" t="s">
        <v>3</v>
      </c>
      <c r="C11" s="183" t="s">
        <v>25</v>
      </c>
      <c r="D11" s="183" t="s">
        <v>71</v>
      </c>
      <c r="E11" s="184" t="s">
        <v>4</v>
      </c>
      <c r="F11" s="141" t="s">
        <v>5</v>
      </c>
      <c r="G11" s="190">
        <v>3</v>
      </c>
      <c r="H11" s="192" t="s">
        <v>6</v>
      </c>
      <c r="I11" s="78">
        <v>0.41666666666666669</v>
      </c>
      <c r="K11" s="32"/>
    </row>
    <row r="12" spans="1:11" s="40" customFormat="1" x14ac:dyDescent="0.15">
      <c r="A12" s="39">
        <f t="shared" si="0"/>
        <v>7</v>
      </c>
      <c r="B12" s="185" t="s">
        <v>74</v>
      </c>
      <c r="C12" s="183" t="s">
        <v>23</v>
      </c>
      <c r="D12" s="183" t="s">
        <v>23</v>
      </c>
      <c r="E12" s="184" t="s">
        <v>203</v>
      </c>
      <c r="F12" s="141" t="s">
        <v>66</v>
      </c>
      <c r="G12" s="190">
        <v>5</v>
      </c>
      <c r="H12" s="192" t="s">
        <v>57</v>
      </c>
      <c r="I12" s="78">
        <v>0.41666666666666669</v>
      </c>
      <c r="K12" s="32"/>
    </row>
    <row r="13" spans="1:11" s="40" customFormat="1" x14ac:dyDescent="0.15">
      <c r="A13" s="39">
        <f t="shared" si="0"/>
        <v>8</v>
      </c>
      <c r="B13" s="183" t="s">
        <v>216</v>
      </c>
      <c r="C13" s="185" t="s">
        <v>187</v>
      </c>
      <c r="D13" s="185" t="s">
        <v>25</v>
      </c>
      <c r="E13" s="184" t="s">
        <v>217</v>
      </c>
      <c r="F13" s="141" t="s">
        <v>226</v>
      </c>
      <c r="G13" s="190">
        <v>4</v>
      </c>
      <c r="H13" s="182" t="s">
        <v>218</v>
      </c>
      <c r="I13" s="78">
        <v>0.41666666666666669</v>
      </c>
      <c r="K13" s="32"/>
    </row>
    <row r="14" spans="1:11" s="40" customFormat="1" x14ac:dyDescent="0.15">
      <c r="A14" s="39">
        <f t="shared" si="0"/>
        <v>9</v>
      </c>
      <c r="B14" s="183" t="s">
        <v>186</v>
      </c>
      <c r="C14" s="185" t="s">
        <v>187</v>
      </c>
      <c r="D14" s="185" t="s">
        <v>187</v>
      </c>
      <c r="E14" s="184" t="s">
        <v>36</v>
      </c>
      <c r="F14" s="141" t="s">
        <v>224</v>
      </c>
      <c r="G14" s="190">
        <v>4</v>
      </c>
      <c r="H14" s="192" t="s">
        <v>43</v>
      </c>
      <c r="I14" s="78">
        <v>0.41666666666666669</v>
      </c>
      <c r="K14" s="32"/>
    </row>
    <row r="15" spans="1:11" s="40" customFormat="1" x14ac:dyDescent="0.15">
      <c r="A15" s="39">
        <f t="shared" si="0"/>
        <v>10</v>
      </c>
      <c r="B15" s="183" t="s">
        <v>58</v>
      </c>
      <c r="C15" s="185" t="s">
        <v>25</v>
      </c>
      <c r="D15" s="185" t="s">
        <v>25</v>
      </c>
      <c r="E15" s="184" t="s">
        <v>59</v>
      </c>
      <c r="F15" s="141" t="s">
        <v>60</v>
      </c>
      <c r="G15" s="190">
        <v>2</v>
      </c>
      <c r="H15" s="182" t="s">
        <v>219</v>
      </c>
      <c r="I15" s="78">
        <v>0.41666666666666669</v>
      </c>
      <c r="K15" s="32"/>
    </row>
    <row r="16" spans="1:11" s="40" customFormat="1" x14ac:dyDescent="0.15">
      <c r="A16" s="39">
        <f t="shared" si="0"/>
        <v>11</v>
      </c>
      <c r="B16" s="190" t="s">
        <v>197</v>
      </c>
      <c r="C16" s="183" t="s">
        <v>25</v>
      </c>
      <c r="D16" s="183" t="s">
        <v>25</v>
      </c>
      <c r="E16" s="184" t="s">
        <v>50</v>
      </c>
      <c r="F16" s="195" t="s">
        <v>68</v>
      </c>
      <c r="G16" s="190">
        <v>2</v>
      </c>
      <c r="H16" s="192" t="s">
        <v>52</v>
      </c>
      <c r="I16" s="78">
        <v>0.41666666666666669</v>
      </c>
      <c r="K16" s="32"/>
    </row>
    <row r="17" spans="1:17" x14ac:dyDescent="0.15">
      <c r="A17" s="39">
        <f t="shared" si="0"/>
        <v>12</v>
      </c>
      <c r="B17" s="190" t="s">
        <v>53</v>
      </c>
      <c r="C17" s="183" t="s">
        <v>71</v>
      </c>
      <c r="D17" s="183" t="s">
        <v>71</v>
      </c>
      <c r="E17" s="184" t="s">
        <v>54</v>
      </c>
      <c r="F17" s="196" t="s">
        <v>24</v>
      </c>
      <c r="G17" s="190" t="s">
        <v>190</v>
      </c>
      <c r="H17" s="182" t="s">
        <v>234</v>
      </c>
      <c r="I17" s="78" t="s">
        <v>190</v>
      </c>
      <c r="J17" s="40"/>
      <c r="L17" s="40"/>
      <c r="M17" s="40"/>
      <c r="N17" s="40"/>
      <c r="O17" s="40"/>
      <c r="P17" s="40"/>
      <c r="Q17" s="40"/>
    </row>
    <row r="18" spans="1:17" x14ac:dyDescent="0.15">
      <c r="A18" s="39">
        <f t="shared" si="0"/>
        <v>13</v>
      </c>
      <c r="B18" s="197" t="s">
        <v>55</v>
      </c>
      <c r="C18" s="185" t="s">
        <v>187</v>
      </c>
      <c r="D18" s="185" t="s">
        <v>187</v>
      </c>
      <c r="E18" s="184" t="s">
        <v>70</v>
      </c>
      <c r="F18" s="198" t="s">
        <v>204</v>
      </c>
      <c r="G18" s="190">
        <v>4</v>
      </c>
      <c r="H18" s="182" t="s">
        <v>210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x14ac:dyDescent="0.15">
      <c r="A19" s="39">
        <f t="shared" si="0"/>
        <v>14</v>
      </c>
      <c r="B19" s="185" t="s">
        <v>198</v>
      </c>
      <c r="C19" s="183" t="s">
        <v>71</v>
      </c>
      <c r="D19" s="183" t="s">
        <v>71</v>
      </c>
      <c r="E19" s="184" t="s">
        <v>202</v>
      </c>
      <c r="F19" s="141" t="s">
        <v>67</v>
      </c>
      <c r="G19" s="190">
        <v>8</v>
      </c>
      <c r="H19" s="182" t="s">
        <v>228</v>
      </c>
      <c r="I19" s="78">
        <v>0.41666666666666669</v>
      </c>
    </row>
    <row r="20" spans="1:17" x14ac:dyDescent="0.15">
      <c r="A20" s="39">
        <f t="shared" si="0"/>
        <v>15</v>
      </c>
      <c r="B20" s="190" t="s">
        <v>41</v>
      </c>
      <c r="C20" s="183" t="s">
        <v>71</v>
      </c>
      <c r="D20" s="183" t="s">
        <v>71</v>
      </c>
      <c r="E20" s="184" t="s">
        <v>42</v>
      </c>
      <c r="F20" s="141" t="s">
        <v>138</v>
      </c>
      <c r="G20" s="190">
        <v>2</v>
      </c>
      <c r="H20" s="182" t="s">
        <v>225</v>
      </c>
      <c r="I20" s="78">
        <v>0.41666666666666669</v>
      </c>
    </row>
    <row r="21" spans="1:17" x14ac:dyDescent="0.15">
      <c r="A21" s="39">
        <f t="shared" si="0"/>
        <v>16</v>
      </c>
      <c r="B21" s="190" t="s">
        <v>105</v>
      </c>
      <c r="C21" s="183" t="s">
        <v>71</v>
      </c>
      <c r="D21" s="183" t="s">
        <v>25</v>
      </c>
      <c r="E21" s="184" t="s">
        <v>106</v>
      </c>
      <c r="F21" s="141" t="s">
        <v>107</v>
      </c>
      <c r="G21" s="190">
        <v>3</v>
      </c>
      <c r="H21" s="192" t="s">
        <v>108</v>
      </c>
      <c r="I21" s="78">
        <v>0.41666666666666669</v>
      </c>
    </row>
    <row r="22" spans="1:17" x14ac:dyDescent="0.15">
      <c r="A22" s="39">
        <f t="shared" si="0"/>
        <v>17</v>
      </c>
      <c r="B22" s="190" t="s">
        <v>222</v>
      </c>
      <c r="C22" s="183" t="s">
        <v>71</v>
      </c>
      <c r="D22" s="191" t="s">
        <v>190</v>
      </c>
      <c r="E22" s="184" t="s">
        <v>223</v>
      </c>
      <c r="F22" s="196" t="s">
        <v>24</v>
      </c>
      <c r="G22" s="190" t="s">
        <v>190</v>
      </c>
      <c r="H22" s="192" t="s">
        <v>104</v>
      </c>
      <c r="I22" s="78">
        <v>0.41666666666666669</v>
      </c>
    </row>
    <row r="23" spans="1:17" x14ac:dyDescent="0.15">
      <c r="A23" s="39">
        <f t="shared" si="0"/>
        <v>18</v>
      </c>
      <c r="B23" s="190" t="s">
        <v>230</v>
      </c>
      <c r="C23" s="183" t="s">
        <v>71</v>
      </c>
      <c r="D23" s="191" t="s">
        <v>25</v>
      </c>
      <c r="E23" s="184" t="s">
        <v>231</v>
      </c>
      <c r="F23" s="196" t="s">
        <v>232</v>
      </c>
      <c r="G23" s="201">
        <v>2</v>
      </c>
      <c r="H23" s="182" t="s">
        <v>233</v>
      </c>
      <c r="I23" s="78">
        <v>0.41666666666666669</v>
      </c>
    </row>
    <row r="24" spans="1:17" x14ac:dyDescent="0.15">
      <c r="A24" s="39">
        <f t="shared" si="0"/>
        <v>19</v>
      </c>
      <c r="B24" s="197" t="s">
        <v>32</v>
      </c>
      <c r="C24" s="183" t="s">
        <v>187</v>
      </c>
      <c r="D24" s="183" t="s">
        <v>25</v>
      </c>
      <c r="E24" s="184" t="s">
        <v>33</v>
      </c>
      <c r="F24" s="198" t="s">
        <v>34</v>
      </c>
      <c r="G24" s="190">
        <v>1</v>
      </c>
      <c r="H24" s="192" t="s">
        <v>35</v>
      </c>
      <c r="I24" s="78" t="s">
        <v>87</v>
      </c>
    </row>
    <row r="25" spans="1:17" x14ac:dyDescent="0.15">
      <c r="A25" s="39">
        <f t="shared" si="0"/>
        <v>20</v>
      </c>
      <c r="B25" s="197" t="s">
        <v>191</v>
      </c>
      <c r="C25" s="183" t="s">
        <v>187</v>
      </c>
      <c r="D25" s="183" t="s">
        <v>187</v>
      </c>
      <c r="E25" s="184" t="s">
        <v>196</v>
      </c>
      <c r="F25" s="198" t="s">
        <v>204</v>
      </c>
      <c r="G25" s="190">
        <v>4</v>
      </c>
      <c r="H25" s="182" t="s">
        <v>235</v>
      </c>
      <c r="I25" s="78">
        <v>0.41666666666666669</v>
      </c>
    </row>
    <row r="26" spans="1:17" x14ac:dyDescent="0.15">
      <c r="A26" s="39">
        <f t="shared" si="0"/>
        <v>21</v>
      </c>
      <c r="B26" s="197" t="s">
        <v>83</v>
      </c>
      <c r="C26" s="183" t="s">
        <v>23</v>
      </c>
      <c r="D26" s="183" t="s">
        <v>23</v>
      </c>
      <c r="E26" s="184" t="s">
        <v>84</v>
      </c>
      <c r="F26" s="198" t="s">
        <v>85</v>
      </c>
      <c r="G26" s="190">
        <v>2</v>
      </c>
      <c r="H26" s="192" t="s">
        <v>86</v>
      </c>
      <c r="I26" s="78" t="s">
        <v>87</v>
      </c>
    </row>
    <row r="27" spans="1:17" x14ac:dyDescent="0.15">
      <c r="A27" s="39">
        <f t="shared" si="0"/>
        <v>22</v>
      </c>
      <c r="B27" s="190" t="s">
        <v>117</v>
      </c>
      <c r="C27" s="183" t="s">
        <v>25</v>
      </c>
      <c r="D27" s="183" t="s">
        <v>25</v>
      </c>
      <c r="E27" s="184" t="s">
        <v>118</v>
      </c>
      <c r="F27" s="199" t="s">
        <v>192</v>
      </c>
      <c r="G27" s="190">
        <v>2</v>
      </c>
      <c r="H27" s="73" t="s">
        <v>193</v>
      </c>
      <c r="I27" s="78">
        <v>0.41666666666666669</v>
      </c>
    </row>
    <row r="28" spans="1:17" x14ac:dyDescent="0.15">
      <c r="A28" s="39">
        <f t="shared" si="0"/>
        <v>23</v>
      </c>
      <c r="B28" s="190" t="s">
        <v>194</v>
      </c>
      <c r="C28" s="183" t="s">
        <v>25</v>
      </c>
      <c r="D28" s="183" t="s">
        <v>25</v>
      </c>
      <c r="E28" s="184" t="s">
        <v>195</v>
      </c>
      <c r="F28" s="141" t="s">
        <v>98</v>
      </c>
      <c r="G28" s="190">
        <v>2</v>
      </c>
      <c r="H28" s="192" t="s">
        <v>103</v>
      </c>
      <c r="I28" s="78">
        <v>0.41666666666666669</v>
      </c>
    </row>
    <row r="29" spans="1:17" x14ac:dyDescent="0.15">
      <c r="A29" s="39">
        <f t="shared" si="0"/>
        <v>24</v>
      </c>
      <c r="B29" s="190" t="s">
        <v>236</v>
      </c>
      <c r="C29" s="183" t="s">
        <v>25</v>
      </c>
      <c r="D29" s="183" t="s">
        <v>25</v>
      </c>
      <c r="E29" s="184" t="s">
        <v>237</v>
      </c>
      <c r="F29" s="141" t="s">
        <v>238</v>
      </c>
      <c r="G29" s="190">
        <v>2</v>
      </c>
      <c r="H29" s="182" t="s">
        <v>239</v>
      </c>
      <c r="I29" s="78">
        <v>0.41666666666666669</v>
      </c>
    </row>
    <row r="30" spans="1:17" x14ac:dyDescent="0.15">
      <c r="A30" s="39">
        <f t="shared" si="0"/>
        <v>25</v>
      </c>
      <c r="B30" s="190" t="s">
        <v>240</v>
      </c>
      <c r="C30" s="183" t="s">
        <v>25</v>
      </c>
      <c r="D30" s="183" t="s">
        <v>25</v>
      </c>
      <c r="E30" s="184" t="s">
        <v>241</v>
      </c>
      <c r="F30" s="141" t="s">
        <v>242</v>
      </c>
      <c r="G30" s="190">
        <v>1</v>
      </c>
      <c r="H30" s="182" t="s">
        <v>243</v>
      </c>
      <c r="I30" s="78">
        <v>0.41666666666666669</v>
      </c>
    </row>
    <row r="31" spans="1:17" x14ac:dyDescent="0.15">
      <c r="A31" s="39">
        <f t="shared" si="0"/>
        <v>26</v>
      </c>
      <c r="B31" s="190" t="s">
        <v>40</v>
      </c>
      <c r="C31" s="183" t="s">
        <v>71</v>
      </c>
      <c r="D31" s="183" t="s">
        <v>71</v>
      </c>
      <c r="E31" s="184" t="s">
        <v>254</v>
      </c>
      <c r="F31" s="141" t="s">
        <v>255</v>
      </c>
      <c r="G31" s="190">
        <v>1</v>
      </c>
      <c r="H31" s="192" t="s">
        <v>188</v>
      </c>
      <c r="I31" s="78">
        <v>0.41666666666666669</v>
      </c>
    </row>
    <row r="32" spans="1:17" x14ac:dyDescent="0.15">
      <c r="A32" s="39">
        <f t="shared" si="0"/>
        <v>27</v>
      </c>
      <c r="B32" s="190" t="s">
        <v>99</v>
      </c>
      <c r="C32" s="183" t="s">
        <v>187</v>
      </c>
      <c r="D32" s="183" t="s">
        <v>187</v>
      </c>
      <c r="E32" s="184" t="s">
        <v>69</v>
      </c>
      <c r="F32" s="198" t="s">
        <v>62</v>
      </c>
      <c r="G32" s="190">
        <v>3</v>
      </c>
      <c r="H32" s="192" t="s">
        <v>63</v>
      </c>
      <c r="I32" s="78">
        <v>0.41666666666666669</v>
      </c>
    </row>
    <row r="33" spans="1:9" x14ac:dyDescent="0.15">
      <c r="A33" s="39">
        <f t="shared" si="0"/>
        <v>28</v>
      </c>
      <c r="B33" s="190" t="s">
        <v>82</v>
      </c>
      <c r="C33" s="183" t="s">
        <v>25</v>
      </c>
      <c r="D33" s="183" t="s">
        <v>25</v>
      </c>
      <c r="E33" s="184" t="s">
        <v>208</v>
      </c>
      <c r="F33" s="141" t="s">
        <v>37</v>
      </c>
      <c r="G33" s="190">
        <v>8</v>
      </c>
      <c r="H33" s="73" t="s">
        <v>38</v>
      </c>
      <c r="I33" s="78">
        <v>0.41666666666666669</v>
      </c>
    </row>
    <row r="34" spans="1:9" x14ac:dyDescent="0.15">
      <c r="A34" s="200"/>
    </row>
  </sheetData>
  <sheetProtection algorithmName="SHA-512" hashValue="yRvmvkeDBlmA+Aq6vAGwb1zeQGnUjRfgv4pd2cJnndmtHnQUm73exdwhd4/pXFkFXbNP4CET1ERwOnS3WjKprg==" saltValue="uZXhJcDwIOJ9dOcCLdB1CA==" spinCount="100000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cellWatches>
    <cellWatch r="B9"/>
    <cellWatch r="B10"/>
    <cellWatch r="B19"/>
    <cellWatch r="B12"/>
    <cellWatch r="B57"/>
    <cellWatch r="B41"/>
    <cellWatch r="B29"/>
    <cellWatch r="B78"/>
  </cellWatche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0070C0"/>
    <pageSetUpPr fitToPage="1"/>
  </sheetPr>
  <dimension ref="A1:O31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3" x14ac:dyDescent="0.15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0" customFormat="1" ht="23" x14ac:dyDescent="0.25">
      <c r="A1" s="159" t="s">
        <v>248</v>
      </c>
      <c r="G1" s="256" t="s">
        <v>249</v>
      </c>
      <c r="H1" s="256"/>
    </row>
    <row r="2" spans="1:9" s="160" customFormat="1" ht="23" x14ac:dyDescent="0.25">
      <c r="A2" s="159" t="s">
        <v>154</v>
      </c>
      <c r="C2" s="161"/>
    </row>
    <row r="3" spans="1:9" x14ac:dyDescent="0.15">
      <c r="C3" s="162"/>
    </row>
    <row r="4" spans="1:9" ht="25" customHeight="1" x14ac:dyDescent="0.2">
      <c r="A4" s="163" t="s">
        <v>18</v>
      </c>
      <c r="B4" s="164"/>
      <c r="C4" s="165" t="s">
        <v>176</v>
      </c>
    </row>
    <row r="5" spans="1:9" ht="16" x14ac:dyDescent="0.2">
      <c r="A5" s="166" t="s">
        <v>89</v>
      </c>
      <c r="B5" s="167"/>
      <c r="C5" s="168">
        <v>40</v>
      </c>
    </row>
    <row r="6" spans="1:9" ht="16" x14ac:dyDescent="0.2">
      <c r="A6" s="169"/>
      <c r="B6" s="170"/>
      <c r="C6" s="171"/>
    </row>
    <row r="7" spans="1:9" ht="25" customHeight="1" x14ac:dyDescent="0.2">
      <c r="A7" s="165" t="s">
        <v>39</v>
      </c>
      <c r="B7" s="164" t="s">
        <v>29</v>
      </c>
      <c r="C7" s="165" t="s">
        <v>176</v>
      </c>
      <c r="G7" s="257" t="s">
        <v>246</v>
      </c>
      <c r="H7" s="258"/>
      <c r="I7" s="259"/>
    </row>
    <row r="8" spans="1:9" ht="16" x14ac:dyDescent="0.2">
      <c r="A8" s="172">
        <v>1</v>
      </c>
      <c r="B8" s="167" t="s">
        <v>155</v>
      </c>
      <c r="C8" s="168">
        <v>25</v>
      </c>
      <c r="G8" s="260" t="s">
        <v>46</v>
      </c>
      <c r="H8" s="261"/>
      <c r="I8" s="168">
        <v>0.5</v>
      </c>
    </row>
    <row r="9" spans="1:9" ht="16" x14ac:dyDescent="0.2">
      <c r="A9" s="172">
        <v>2</v>
      </c>
      <c r="B9" s="167" t="s">
        <v>156</v>
      </c>
      <c r="C9" s="168">
        <v>5</v>
      </c>
    </row>
    <row r="11" spans="1:9" ht="25" customHeight="1" x14ac:dyDescent="0.2">
      <c r="A11" s="165" t="s">
        <v>39</v>
      </c>
      <c r="B11" s="164" t="s">
        <v>174</v>
      </c>
      <c r="C11" s="165" t="s">
        <v>176</v>
      </c>
      <c r="D11" s="165" t="s">
        <v>175</v>
      </c>
      <c r="G11" s="165" t="s">
        <v>28</v>
      </c>
      <c r="H11" s="165" t="s">
        <v>93</v>
      </c>
      <c r="I11" s="173" t="s">
        <v>252</v>
      </c>
    </row>
    <row r="12" spans="1:9" ht="16" x14ac:dyDescent="0.2">
      <c r="A12" s="172">
        <v>1</v>
      </c>
      <c r="B12" s="167" t="s">
        <v>177</v>
      </c>
      <c r="C12" s="168">
        <v>45</v>
      </c>
      <c r="D12" s="174" t="s">
        <v>100</v>
      </c>
      <c r="G12" s="168">
        <v>20</v>
      </c>
      <c r="H12" s="168" t="s">
        <v>160</v>
      </c>
      <c r="I12" s="175">
        <v>50</v>
      </c>
    </row>
    <row r="13" spans="1:9" ht="16" x14ac:dyDescent="0.2">
      <c r="A13" s="172">
        <f>A12+1</f>
        <v>2</v>
      </c>
      <c r="B13" s="167" t="s">
        <v>161</v>
      </c>
      <c r="C13" s="168">
        <v>45</v>
      </c>
      <c r="D13" s="174" t="s">
        <v>100</v>
      </c>
      <c r="G13" s="168">
        <v>18</v>
      </c>
      <c r="H13" s="168" t="s">
        <v>12</v>
      </c>
      <c r="I13" s="175">
        <v>50</v>
      </c>
    </row>
    <row r="14" spans="1:9" ht="16" x14ac:dyDescent="0.2">
      <c r="A14" s="172">
        <f t="shared" ref="A14:A22" si="0">A13+1</f>
        <v>3</v>
      </c>
      <c r="B14" s="167" t="s">
        <v>139</v>
      </c>
      <c r="C14" s="168">
        <v>45</v>
      </c>
      <c r="D14" s="174" t="s">
        <v>100</v>
      </c>
      <c r="G14" s="168">
        <v>18</v>
      </c>
      <c r="H14" s="168" t="s">
        <v>126</v>
      </c>
      <c r="I14" s="175">
        <v>50</v>
      </c>
    </row>
    <row r="15" spans="1:9" ht="16" x14ac:dyDescent="0.2">
      <c r="A15" s="172">
        <f t="shared" si="0"/>
        <v>4</v>
      </c>
      <c r="B15" s="167" t="s">
        <v>124</v>
      </c>
      <c r="C15" s="168">
        <v>45</v>
      </c>
      <c r="D15" s="174" t="s">
        <v>100</v>
      </c>
      <c r="G15" s="168">
        <v>18</v>
      </c>
      <c r="H15" s="168" t="s">
        <v>127</v>
      </c>
      <c r="I15" s="175">
        <v>50</v>
      </c>
    </row>
    <row r="16" spans="1:9" ht="16" x14ac:dyDescent="0.2">
      <c r="A16" s="172">
        <f t="shared" si="0"/>
        <v>5</v>
      </c>
      <c r="B16" s="167" t="s">
        <v>125</v>
      </c>
      <c r="C16" s="168">
        <v>45</v>
      </c>
      <c r="D16" s="174" t="s">
        <v>100</v>
      </c>
      <c r="G16" s="168">
        <v>18</v>
      </c>
      <c r="H16" s="168" t="s">
        <v>128</v>
      </c>
      <c r="I16" s="175">
        <v>50</v>
      </c>
    </row>
    <row r="17" spans="1:15" ht="16" x14ac:dyDescent="0.2">
      <c r="A17" s="172">
        <f t="shared" si="0"/>
        <v>6</v>
      </c>
      <c r="B17" s="167" t="s">
        <v>178</v>
      </c>
      <c r="C17" s="168" t="s">
        <v>19</v>
      </c>
      <c r="D17" s="174" t="s">
        <v>101</v>
      </c>
      <c r="F17" s="42" t="s">
        <v>168</v>
      </c>
      <c r="G17" s="158">
        <v>12</v>
      </c>
      <c r="H17" s="168" t="s">
        <v>94</v>
      </c>
      <c r="I17" s="175">
        <v>50</v>
      </c>
    </row>
    <row r="18" spans="1:15" ht="16" x14ac:dyDescent="0.2">
      <c r="A18" s="172">
        <f t="shared" si="0"/>
        <v>7</v>
      </c>
      <c r="B18" s="167" t="s">
        <v>179</v>
      </c>
      <c r="C18" s="168" t="s">
        <v>19</v>
      </c>
      <c r="D18" s="174" t="s">
        <v>101</v>
      </c>
      <c r="G18" s="168">
        <v>12</v>
      </c>
      <c r="H18" s="168" t="s">
        <v>95</v>
      </c>
      <c r="I18" s="175"/>
    </row>
    <row r="19" spans="1:15" ht="16" x14ac:dyDescent="0.2">
      <c r="A19" s="172">
        <f t="shared" si="0"/>
        <v>8</v>
      </c>
      <c r="B19" s="167" t="s">
        <v>47</v>
      </c>
      <c r="C19" s="168">
        <v>25</v>
      </c>
      <c r="D19" s="174" t="s">
        <v>101</v>
      </c>
      <c r="G19" s="168">
        <v>12</v>
      </c>
      <c r="H19" s="168" t="s">
        <v>96</v>
      </c>
      <c r="I19" s="175">
        <v>50</v>
      </c>
    </row>
    <row r="20" spans="1:15" ht="16" x14ac:dyDescent="0.2">
      <c r="A20" s="172">
        <f t="shared" si="0"/>
        <v>9</v>
      </c>
      <c r="B20" s="167" t="s">
        <v>30</v>
      </c>
      <c r="C20" s="168">
        <v>0</v>
      </c>
      <c r="D20" s="174" t="s">
        <v>102</v>
      </c>
      <c r="G20" s="168">
        <v>0</v>
      </c>
      <c r="H20" s="168" t="s">
        <v>30</v>
      </c>
      <c r="I20" s="175"/>
    </row>
    <row r="21" spans="1:15" ht="16" x14ac:dyDescent="0.2">
      <c r="A21" s="172">
        <f t="shared" si="0"/>
        <v>10</v>
      </c>
      <c r="B21" s="167" t="s">
        <v>229</v>
      </c>
      <c r="C21" s="168">
        <v>0</v>
      </c>
      <c r="D21" s="174" t="s">
        <v>102</v>
      </c>
      <c r="G21" s="168">
        <v>0</v>
      </c>
      <c r="H21" s="168" t="s">
        <v>229</v>
      </c>
      <c r="I21" s="175"/>
    </row>
    <row r="22" spans="1:15" ht="16" x14ac:dyDescent="0.2">
      <c r="A22" s="172">
        <f t="shared" si="0"/>
        <v>11</v>
      </c>
      <c r="B22" s="176" t="s">
        <v>199</v>
      </c>
      <c r="C22" s="168">
        <v>45</v>
      </c>
      <c r="D22" s="174" t="s">
        <v>100</v>
      </c>
      <c r="G22" s="168">
        <v>12</v>
      </c>
      <c r="H22" s="168" t="s">
        <v>250</v>
      </c>
      <c r="I22" s="175">
        <v>50</v>
      </c>
    </row>
    <row r="23" spans="1:15" ht="16" x14ac:dyDescent="0.2">
      <c r="A23" s="172">
        <v>12</v>
      </c>
      <c r="B23" s="176" t="s">
        <v>247</v>
      </c>
      <c r="C23" s="168">
        <v>45</v>
      </c>
      <c r="D23" s="174" t="s">
        <v>100</v>
      </c>
      <c r="E23" s="187"/>
      <c r="G23" s="168">
        <v>20</v>
      </c>
      <c r="H23" s="168" t="s">
        <v>247</v>
      </c>
      <c r="I23" s="175">
        <v>50</v>
      </c>
    </row>
    <row r="24" spans="1:15" ht="16" x14ac:dyDescent="0.2">
      <c r="A24" s="171"/>
      <c r="G24" s="171"/>
      <c r="H24" s="171"/>
      <c r="I24" s="177"/>
    </row>
    <row r="25" spans="1:15" ht="16" x14ac:dyDescent="0.2">
      <c r="A25" s="171" t="s">
        <v>19</v>
      </c>
      <c r="G25" s="171"/>
      <c r="H25" s="171"/>
      <c r="I25" s="177"/>
    </row>
    <row r="26" spans="1:15" ht="25" customHeight="1" x14ac:dyDescent="0.2">
      <c r="A26" s="178" t="s">
        <v>39</v>
      </c>
      <c r="B26" s="164" t="s">
        <v>174</v>
      </c>
      <c r="C26" s="165" t="s">
        <v>176</v>
      </c>
      <c r="D26" s="202" t="s">
        <v>180</v>
      </c>
      <c r="G26" s="203" t="s">
        <v>251</v>
      </c>
    </row>
    <row r="27" spans="1:15" ht="16" x14ac:dyDescent="0.2">
      <c r="A27" s="172">
        <v>6</v>
      </c>
      <c r="B27" s="176" t="s">
        <v>178</v>
      </c>
      <c r="C27" s="168">
        <v>20</v>
      </c>
      <c r="D27" s="179">
        <v>5</v>
      </c>
    </row>
    <row r="28" spans="1:15" ht="16" x14ac:dyDescent="0.2">
      <c r="A28" s="172">
        <v>6</v>
      </c>
      <c r="B28" s="176" t="s">
        <v>178</v>
      </c>
      <c r="C28" s="168">
        <v>30</v>
      </c>
      <c r="D28" s="179">
        <v>20</v>
      </c>
    </row>
    <row r="29" spans="1:15" ht="16" x14ac:dyDescent="0.2">
      <c r="A29" s="172">
        <v>6</v>
      </c>
      <c r="B29" s="176" t="s">
        <v>178</v>
      </c>
      <c r="C29" s="168">
        <v>40</v>
      </c>
      <c r="D29" s="180">
        <v>21</v>
      </c>
    </row>
    <row r="30" spans="1:15" ht="16" x14ac:dyDescent="0.2">
      <c r="A30" s="172">
        <v>7</v>
      </c>
      <c r="B30" s="167" t="s">
        <v>179</v>
      </c>
      <c r="C30" s="168">
        <v>30</v>
      </c>
      <c r="D30" s="179">
        <v>20</v>
      </c>
    </row>
    <row r="31" spans="1:15" ht="16" x14ac:dyDescent="0.2">
      <c r="A31" s="172">
        <v>7</v>
      </c>
      <c r="B31" s="167" t="s">
        <v>179</v>
      </c>
      <c r="C31" s="168">
        <v>40</v>
      </c>
      <c r="D31" s="180">
        <v>21</v>
      </c>
      <c r="O31" s="181"/>
    </row>
  </sheetData>
  <sheetProtection algorithmName="SHA-512" hashValue="+6Zs78bMe6Qu0RlVXyhp6Cn6bfsCPrWf6DO8byHcFooWfwhjauxyymP+xdWFLTHGl+a7sz5zdwDtWAZE6ka5+A==" saltValue="Qmjbj8X7ShruggtZB2Rr+Q==" spinCount="100000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cellWatches>
    <cellWatch r="B9"/>
    <cellWatch r="B10"/>
    <cellWatch r="B19"/>
    <cellWatch r="B12"/>
    <cellWatch r="B57"/>
    <cellWatch r="B41"/>
    <cellWatch r="B29"/>
    <cellWatch r="B78"/>
  </cellWatche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2" t="s">
        <v>112</v>
      </c>
      <c r="B1" s="262"/>
      <c r="C1" s="262"/>
      <c r="D1" s="262"/>
      <c r="E1" s="262"/>
      <c r="F1" s="262"/>
      <c r="G1" s="262"/>
      <c r="H1" s="262"/>
      <c r="I1" s="262"/>
      <c r="J1" s="262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5" t="s">
        <v>129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ht="14" x14ac:dyDescent="0.1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3" ht="14" x14ac:dyDescent="0.15">
      <c r="A5" s="265" t="s">
        <v>113</v>
      </c>
      <c r="B5" s="265"/>
      <c r="C5" s="265"/>
      <c r="D5" s="265"/>
      <c r="E5" s="265"/>
      <c r="F5" s="265"/>
      <c r="G5" s="265"/>
      <c r="H5" s="265"/>
      <c r="I5" s="265"/>
      <c r="J5" s="265"/>
      <c r="K5" s="84"/>
      <c r="L5" s="84"/>
      <c r="M5" s="84"/>
    </row>
    <row r="6" spans="1:13" ht="14" x14ac:dyDescent="0.15">
      <c r="A6" s="266" t="s">
        <v>27</v>
      </c>
      <c r="B6" s="266"/>
      <c r="C6" s="266"/>
      <c r="D6" s="266"/>
      <c r="E6" s="266"/>
      <c r="F6" s="266"/>
      <c r="G6" s="266"/>
      <c r="H6" s="266"/>
      <c r="I6" s="266"/>
      <c r="J6" s="266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69" t="s">
        <v>2</v>
      </c>
      <c r="B8" s="270"/>
      <c r="C8" s="122" t="s">
        <v>131</v>
      </c>
      <c r="D8" s="122" t="s">
        <v>116</v>
      </c>
      <c r="E8" s="122" t="s">
        <v>140</v>
      </c>
      <c r="F8" s="122" t="s">
        <v>209</v>
      </c>
      <c r="G8" s="122" t="s">
        <v>184</v>
      </c>
      <c r="H8" s="122" t="s">
        <v>64</v>
      </c>
      <c r="I8" s="122" t="s">
        <v>114</v>
      </c>
      <c r="J8" s="267" t="s">
        <v>115</v>
      </c>
    </row>
    <row r="9" spans="1:13" s="87" customFormat="1" ht="15" customHeight="1" x14ac:dyDescent="0.15">
      <c r="A9" s="123"/>
      <c r="B9" s="124"/>
      <c r="C9" s="125" t="s">
        <v>65</v>
      </c>
      <c r="D9" s="125" t="s">
        <v>200</v>
      </c>
      <c r="E9" s="125"/>
      <c r="F9" s="125"/>
      <c r="G9" s="125"/>
      <c r="H9" s="125"/>
      <c r="I9" s="125"/>
      <c r="J9" s="268"/>
    </row>
    <row r="10" spans="1:13" s="89" customFormat="1" ht="24" customHeight="1" x14ac:dyDescent="0.15">
      <c r="A10" s="263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201</v>
      </c>
      <c r="M10" s="88"/>
    </row>
    <row r="11" spans="1:13" s="91" customFormat="1" ht="24" customHeight="1" x14ac:dyDescent="0.15">
      <c r="A11" s="271"/>
      <c r="B11" s="272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75</v>
      </c>
      <c r="M11" s="90"/>
    </row>
    <row r="12" spans="1:13" s="91" customFormat="1" ht="24" customHeight="1" x14ac:dyDescent="0.15">
      <c r="A12" s="263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71"/>
      <c r="B13" s="272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162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76</v>
      </c>
      <c r="M14" s="90"/>
    </row>
    <row r="15" spans="1:13" s="91" customFormat="1" ht="24" customHeight="1" x14ac:dyDescent="0.15">
      <c r="A15" s="272"/>
      <c r="B15" s="272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109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72"/>
      <c r="B17" s="272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110</v>
      </c>
      <c r="M18" s="90"/>
    </row>
    <row r="19" spans="1:13" s="91" customFormat="1" ht="24" customHeight="1" x14ac:dyDescent="0.15">
      <c r="A19" s="272"/>
      <c r="B19" s="272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111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72"/>
      <c r="B21" s="272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72"/>
      <c r="B23" s="272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72"/>
      <c r="B25" s="272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 x14ac:dyDescent="0.15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 x14ac:dyDescent="0.15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 x14ac:dyDescent="0.15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 x14ac:dyDescent="0.15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 x14ac:dyDescent="0.15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 x14ac:dyDescent="0.15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 x14ac:dyDescent="0.15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 x14ac:dyDescent="0.15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 x14ac:dyDescent="0.15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 x14ac:dyDescent="0.15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 x14ac:dyDescent="0.15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 x14ac:dyDescent="0.15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 x14ac:dyDescent="0.15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 x14ac:dyDescent="0.15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8" x14ac:dyDescent="0.2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 x14ac:dyDescent="0.15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 x14ac:dyDescent="0.15">
      <c r="A43" s="111"/>
      <c r="B43" s="111"/>
      <c r="G43" s="111"/>
      <c r="H43" s="111"/>
      <c r="I43" s="111"/>
    </row>
    <row r="44" spans="1:10" x14ac:dyDescent="0.15">
      <c r="A44" s="111"/>
      <c r="B44" s="111"/>
      <c r="G44" s="111"/>
      <c r="H44" s="111"/>
      <c r="I44" s="111"/>
    </row>
    <row r="45" spans="1:10" x14ac:dyDescent="0.15">
      <c r="A45" s="111"/>
      <c r="B45" s="111"/>
      <c r="G45" s="111"/>
      <c r="H45" s="111"/>
      <c r="I45" s="111"/>
    </row>
    <row r="46" spans="1:10" x14ac:dyDescent="0.15">
      <c r="A46" s="111"/>
      <c r="B46" s="111"/>
      <c r="G46" s="111"/>
      <c r="H46" s="111"/>
      <c r="I46" s="111"/>
    </row>
    <row r="47" spans="1:10" x14ac:dyDescent="0.15">
      <c r="A47" s="111"/>
      <c r="B47" s="111"/>
      <c r="G47" s="111"/>
      <c r="H47" s="111"/>
      <c r="I47" s="111"/>
    </row>
    <row r="48" spans="1:10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3:B13"/>
    <mergeCell ref="A23:B23"/>
    <mergeCell ref="A24:B24"/>
    <mergeCell ref="A17:B17"/>
    <mergeCell ref="A14:B14"/>
    <mergeCell ref="A15:B15"/>
    <mergeCell ref="A16:B16"/>
    <mergeCell ref="A25:B25"/>
    <mergeCell ref="A18:B18"/>
    <mergeCell ref="A19:B19"/>
    <mergeCell ref="A20:B20"/>
    <mergeCell ref="A21:B21"/>
    <mergeCell ref="A22:B22"/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2" t="s">
        <v>49</v>
      </c>
      <c r="B1" s="262"/>
      <c r="C1" s="262"/>
      <c r="D1" s="262"/>
      <c r="E1" s="262"/>
      <c r="F1" s="262"/>
      <c r="G1" s="262"/>
      <c r="H1" s="262"/>
      <c r="I1" s="262"/>
      <c r="J1" s="262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5" t="s">
        <v>129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ht="14" x14ac:dyDescent="0.1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3" ht="14" x14ac:dyDescent="0.15">
      <c r="A5" s="265" t="s">
        <v>113</v>
      </c>
      <c r="B5" s="265"/>
      <c r="C5" s="265"/>
      <c r="D5" s="265"/>
      <c r="E5" s="265"/>
      <c r="F5" s="265"/>
      <c r="G5" s="265"/>
      <c r="H5" s="265"/>
      <c r="I5" s="265"/>
      <c r="J5" s="265"/>
      <c r="K5" s="84"/>
      <c r="L5" s="84"/>
      <c r="M5" s="84"/>
    </row>
    <row r="6" spans="1:13" ht="14" x14ac:dyDescent="0.15">
      <c r="A6" s="266" t="s">
        <v>27</v>
      </c>
      <c r="B6" s="266"/>
      <c r="C6" s="266"/>
      <c r="D6" s="266"/>
      <c r="E6" s="266"/>
      <c r="F6" s="266"/>
      <c r="G6" s="266"/>
      <c r="H6" s="266"/>
      <c r="I6" s="266"/>
      <c r="J6" s="266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69" t="s">
        <v>2</v>
      </c>
      <c r="B8" s="270"/>
      <c r="C8" s="122" t="s">
        <v>131</v>
      </c>
      <c r="D8" s="122" t="s">
        <v>116</v>
      </c>
      <c r="E8" s="122" t="s">
        <v>140</v>
      </c>
      <c r="F8" s="122" t="s">
        <v>209</v>
      </c>
      <c r="G8" s="122" t="s">
        <v>184</v>
      </c>
      <c r="H8" s="122" t="s">
        <v>64</v>
      </c>
      <c r="I8" s="122" t="s">
        <v>114</v>
      </c>
      <c r="J8" s="267" t="s">
        <v>115</v>
      </c>
    </row>
    <row r="9" spans="1:13" s="87" customFormat="1" ht="15" customHeight="1" x14ac:dyDescent="0.15">
      <c r="A9" s="123"/>
      <c r="B9" s="124"/>
      <c r="C9" s="125" t="s">
        <v>65</v>
      </c>
      <c r="D9" s="125" t="s">
        <v>200</v>
      </c>
      <c r="E9" s="125"/>
      <c r="F9" s="125"/>
      <c r="G9" s="125"/>
      <c r="H9" s="125"/>
      <c r="I9" s="125"/>
      <c r="J9" s="268"/>
    </row>
    <row r="10" spans="1:13" s="89" customFormat="1" ht="24" customHeight="1" x14ac:dyDescent="0.15">
      <c r="A10" s="273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201</v>
      </c>
      <c r="M10" s="88"/>
    </row>
    <row r="11" spans="1:13" s="91" customFormat="1" ht="24" customHeight="1" x14ac:dyDescent="0.15">
      <c r="A11" s="271"/>
      <c r="B11" s="272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75</v>
      </c>
      <c r="M11" s="90"/>
    </row>
    <row r="12" spans="1:13" s="91" customFormat="1" ht="24" customHeight="1" x14ac:dyDescent="0.15">
      <c r="A12" s="263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71"/>
      <c r="B13" s="272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162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76</v>
      </c>
      <c r="M14" s="90"/>
    </row>
    <row r="15" spans="1:13" s="91" customFormat="1" ht="24" customHeight="1" x14ac:dyDescent="0.15">
      <c r="A15" s="272"/>
      <c r="B15" s="272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109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72"/>
      <c r="B17" s="272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110</v>
      </c>
      <c r="M18" s="90"/>
    </row>
    <row r="19" spans="1:13" s="91" customFormat="1" ht="24" customHeight="1" x14ac:dyDescent="0.15">
      <c r="A19" s="272"/>
      <c r="B19" s="272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111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72"/>
      <c r="B21" s="272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72"/>
      <c r="B23" s="272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72"/>
      <c r="B25" s="272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 x14ac:dyDescent="0.15">
      <c r="A26" s="273"/>
      <c r="B26" s="264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201</v>
      </c>
      <c r="M26" s="88"/>
    </row>
    <row r="27" spans="1:13" s="91" customFormat="1" ht="24" customHeight="1" x14ac:dyDescent="0.15">
      <c r="A27" s="271"/>
      <c r="B27" s="272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75</v>
      </c>
      <c r="M27" s="90"/>
    </row>
    <row r="28" spans="1:13" s="91" customFormat="1" ht="24" customHeight="1" x14ac:dyDescent="0.15">
      <c r="A28" s="263"/>
      <c r="B28" s="264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31</v>
      </c>
      <c r="M28" s="90"/>
    </row>
    <row r="29" spans="1:13" s="91" customFormat="1" ht="24" customHeight="1" x14ac:dyDescent="0.15">
      <c r="A29" s="271"/>
      <c r="B29" s="272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162</v>
      </c>
      <c r="M29" s="90"/>
    </row>
    <row r="30" spans="1:13" s="91" customFormat="1" ht="24" customHeight="1" x14ac:dyDescent="0.15">
      <c r="A30" s="264"/>
      <c r="B30" s="264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76</v>
      </c>
      <c r="M30" s="90"/>
    </row>
    <row r="31" spans="1:13" s="91" customFormat="1" ht="24" customHeight="1" x14ac:dyDescent="0.15">
      <c r="A31" s="272"/>
      <c r="B31" s="272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109</v>
      </c>
      <c r="M31" s="90"/>
    </row>
    <row r="32" spans="1:13" s="91" customFormat="1" ht="24" customHeight="1" x14ac:dyDescent="0.15">
      <c r="A32" s="264"/>
      <c r="B32" s="264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 x14ac:dyDescent="0.15">
      <c r="A33" s="272"/>
      <c r="B33" s="272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 x14ac:dyDescent="0.15">
      <c r="A34" s="264"/>
      <c r="B34" s="264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110</v>
      </c>
      <c r="M34" s="90"/>
    </row>
    <row r="35" spans="1:13" s="91" customFormat="1" ht="24" customHeight="1" x14ac:dyDescent="0.15">
      <c r="A35" s="272"/>
      <c r="B35" s="272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111</v>
      </c>
      <c r="M35" s="90"/>
    </row>
    <row r="36" spans="1:13" s="91" customFormat="1" ht="24" customHeight="1" x14ac:dyDescent="0.15">
      <c r="A36" s="264"/>
      <c r="B36" s="264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 x14ac:dyDescent="0.15">
      <c r="A37" s="272"/>
      <c r="B37" s="272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 x14ac:dyDescent="0.15">
      <c r="A38" s="264"/>
      <c r="B38" s="264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 x14ac:dyDescent="0.15">
      <c r="A39" s="272"/>
      <c r="B39" s="272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 x14ac:dyDescent="0.15">
      <c r="A40" s="264"/>
      <c r="B40" s="264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 x14ac:dyDescent="0.15">
      <c r="A41" s="272"/>
      <c r="B41" s="272"/>
      <c r="C41" s="117"/>
      <c r="D41" s="117"/>
      <c r="E41" s="117"/>
      <c r="F41" s="117"/>
      <c r="G41" s="117"/>
      <c r="H41" s="117"/>
      <c r="I41" s="120"/>
      <c r="J41" s="117"/>
    </row>
    <row r="42" spans="1:13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 x14ac:dyDescent="0.15">
      <c r="A43" s="111"/>
      <c r="B43" s="111"/>
      <c r="G43" s="111"/>
      <c r="H43" s="111"/>
      <c r="I43" s="111"/>
    </row>
    <row r="44" spans="1:13" x14ac:dyDescent="0.15">
      <c r="A44" s="111"/>
      <c r="B44" s="111"/>
      <c r="G44" s="111"/>
      <c r="H44" s="111"/>
      <c r="I44" s="111"/>
    </row>
    <row r="45" spans="1:13" x14ac:dyDescent="0.15">
      <c r="A45" s="111"/>
      <c r="B45" s="111"/>
      <c r="G45" s="111"/>
      <c r="H45" s="111"/>
      <c r="I45" s="111"/>
    </row>
    <row r="46" spans="1:13" x14ac:dyDescent="0.15">
      <c r="A46" s="111"/>
      <c r="B46" s="111"/>
      <c r="G46" s="111"/>
      <c r="H46" s="111"/>
      <c r="I46" s="111"/>
    </row>
    <row r="47" spans="1:13" x14ac:dyDescent="0.15">
      <c r="A47" s="111"/>
      <c r="B47" s="111"/>
      <c r="G47" s="111"/>
      <c r="H47" s="111"/>
      <c r="I47" s="111"/>
    </row>
    <row r="48" spans="1:13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31:B31"/>
    <mergeCell ref="A33:B33"/>
    <mergeCell ref="A34:B34"/>
    <mergeCell ref="A39:B39"/>
    <mergeCell ref="A40:B40"/>
    <mergeCell ref="A32:B32"/>
    <mergeCell ref="A41:B41"/>
    <mergeCell ref="A35:B35"/>
    <mergeCell ref="A36:B36"/>
    <mergeCell ref="A37:B37"/>
    <mergeCell ref="A38:B38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41"/>
    <cellWatch r="B29"/>
    <cellWatch r="B78"/>
    <cellWatch r="B57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1">
    <pageSetUpPr fitToPage="1"/>
  </sheetPr>
  <dimension ref="A1:A41"/>
  <sheetViews>
    <sheetView showGridLines="0" workbookViewId="0"/>
  </sheetViews>
  <sheetFormatPr baseColWidth="10" defaultColWidth="11.5" defaultRowHeight="13" x14ac:dyDescent="0.15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 x14ac:dyDescent="0.15"/>
    <row r="2" ht="3.75" customHeight="1" x14ac:dyDescent="0.15"/>
    <row r="7" ht="3.75" customHeight="1" x14ac:dyDescent="0.15"/>
    <row r="8" ht="15" customHeight="1" x14ac:dyDescent="0.15"/>
    <row r="9" ht="15" customHeight="1" x14ac:dyDescent="0.15"/>
    <row r="10" ht="24" customHeight="1" x14ac:dyDescent="0.15"/>
    <row r="11" ht="24" customHeight="1" x14ac:dyDescent="0.15"/>
    <row r="12" ht="24" customHeight="1" x14ac:dyDescent="0.15"/>
    <row r="13" ht="24" customHeight="1" x14ac:dyDescent="0.15"/>
    <row r="14" ht="24" customHeight="1" x14ac:dyDescent="0.15"/>
    <row r="15" ht="24" customHeight="1" x14ac:dyDescent="0.15"/>
    <row r="16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  <vt:lpstr>Abgabentabelle!Druckbereich</vt:lpstr>
      <vt:lpstr>'Jahreslizenz Meldungen'!Druckbereich</vt:lpstr>
      <vt:lpstr>'Leitfaden zum Ausfüllen'!Druckbereich</vt:lpstr>
      <vt:lpstr>'Tageslizenz Meldungen'!Druckbereich</vt:lpstr>
      <vt:lpstr>Turnierprotokoll!Druckbereich</vt:lpstr>
      <vt:lpstr>Vereine!Druckbereich</vt:lpstr>
      <vt:lpstr>Vereine!Drucktitel</vt:lpstr>
      <vt:lpstr>Verein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2021-01-05T11:50:58Z</dcterms:modified>
</cp:coreProperties>
</file>